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0" yWindow="-465" windowWidth="15600" windowHeight="11760" activeTab="3"/>
  </bookViews>
  <sheets>
    <sheet name="RAB DEKANAT" sheetId="2" r:id="rId1"/>
    <sheet name="BUKU KAS PEMASUKAN" sheetId="3" r:id="rId2"/>
    <sheet name="BUKU KAS PENGELUARAN" sheetId="12" r:id="rId3"/>
    <sheet name="REKAPITULASI" sheetId="4" r:id="rId4"/>
    <sheet name="REALISASI" sheetId="5" r:id="rId5"/>
    <sheet name="Biaya Lain-lain" sheetId="6" r:id="rId6"/>
  </sheets>
  <definedNames>
    <definedName name="_xlnm.Print_Area" localSheetId="5">'Biaya Lain-lain'!$B:$G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5" l="1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G84" i="12"/>
  <c r="H84" i="12"/>
  <c r="G85" i="12"/>
  <c r="H85" i="12"/>
  <c r="H86" i="12"/>
  <c r="H87" i="12"/>
  <c r="H88" i="12"/>
  <c r="H89" i="12"/>
  <c r="H90" i="12"/>
  <c r="H91" i="12"/>
  <c r="H92" i="12"/>
  <c r="H93" i="12"/>
  <c r="H94" i="12"/>
  <c r="G95" i="12"/>
  <c r="H95" i="12"/>
  <c r="G96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G121" i="12"/>
  <c r="H121" i="12"/>
  <c r="G122" i="12"/>
  <c r="H122" i="12"/>
  <c r="G123" i="12"/>
  <c r="H123" i="12"/>
  <c r="H124" i="12"/>
  <c r="H125" i="12"/>
  <c r="H126" i="12"/>
  <c r="G127" i="12"/>
  <c r="H127" i="12"/>
  <c r="G128" i="12"/>
  <c r="H128" i="12"/>
  <c r="H129" i="12"/>
  <c r="H130" i="12"/>
  <c r="H131" i="12"/>
  <c r="H132" i="12"/>
  <c r="G133" i="12"/>
  <c r="H133" i="12"/>
  <c r="G134" i="12"/>
  <c r="H134" i="12"/>
  <c r="H135" i="12"/>
  <c r="H136" i="12"/>
  <c r="H137" i="12"/>
  <c r="H138" i="12"/>
  <c r="H139" i="12"/>
  <c r="G140" i="12"/>
  <c r="H140" i="12"/>
  <c r="G141" i="12"/>
  <c r="H141" i="12"/>
  <c r="H142" i="12"/>
  <c r="H143" i="12"/>
  <c r="H144" i="12"/>
  <c r="H145" i="12"/>
  <c r="H146" i="12"/>
  <c r="H147" i="12"/>
  <c r="H148" i="12"/>
  <c r="G149" i="12"/>
  <c r="H149" i="12"/>
  <c r="G150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G195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G214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G256" i="12"/>
  <c r="H256" i="12"/>
  <c r="G257" i="12"/>
  <c r="H257" i="12"/>
  <c r="G258" i="12"/>
  <c r="H258" i="12"/>
  <c r="G259" i="12"/>
  <c r="H259" i="12"/>
  <c r="H260" i="12"/>
  <c r="H261" i="12"/>
  <c r="H262" i="12"/>
  <c r="H263" i="12"/>
  <c r="H264" i="12"/>
  <c r="H265" i="12"/>
  <c r="H266" i="12"/>
  <c r="H267" i="12"/>
  <c r="G268" i="12"/>
  <c r="H268" i="12"/>
  <c r="G269" i="12"/>
  <c r="H269" i="12"/>
  <c r="G270" i="12"/>
  <c r="H270" i="12"/>
  <c r="G271" i="12"/>
  <c r="H271" i="12"/>
  <c r="H15" i="4"/>
  <c r="F16" i="4"/>
  <c r="H16" i="4"/>
  <c r="F17" i="4"/>
  <c r="H17" i="4"/>
  <c r="F18" i="4"/>
  <c r="H18" i="4"/>
  <c r="F19" i="4"/>
  <c r="H19" i="4"/>
  <c r="F20" i="4"/>
  <c r="H20" i="4"/>
  <c r="F21" i="4"/>
  <c r="H21" i="4"/>
  <c r="F22" i="4"/>
  <c r="H22" i="4"/>
  <c r="F23" i="4"/>
  <c r="H23" i="4"/>
  <c r="F24" i="4"/>
  <c r="H24" i="4"/>
  <c r="F25" i="4"/>
  <c r="H25" i="4"/>
  <c r="F26" i="4"/>
  <c r="H26" i="4"/>
  <c r="F27" i="4"/>
  <c r="H27" i="4"/>
  <c r="F28" i="4"/>
  <c r="H28" i="4"/>
  <c r="F29" i="4"/>
  <c r="H29" i="4"/>
  <c r="F30" i="4"/>
  <c r="H30" i="4"/>
  <c r="F31" i="4"/>
  <c r="H31" i="4"/>
  <c r="F32" i="4"/>
  <c r="H32" i="4"/>
  <c r="F33" i="4"/>
  <c r="H33" i="4"/>
  <c r="F34" i="4"/>
  <c r="H34" i="4"/>
  <c r="F35" i="4"/>
  <c r="H35" i="4"/>
  <c r="F36" i="4"/>
  <c r="H36" i="4"/>
  <c r="F37" i="4"/>
  <c r="H37" i="4"/>
  <c r="F38" i="4"/>
  <c r="H38" i="4"/>
  <c r="F39" i="4"/>
  <c r="H39" i="4"/>
  <c r="F40" i="4"/>
  <c r="H40" i="4"/>
  <c r="F41" i="4"/>
  <c r="H41" i="4"/>
  <c r="F42" i="4"/>
  <c r="H42" i="4"/>
  <c r="H43" i="4"/>
  <c r="F44" i="4"/>
  <c r="H44" i="4"/>
  <c r="F45" i="4"/>
  <c r="H45" i="4"/>
  <c r="F46" i="4"/>
  <c r="H46" i="4"/>
  <c r="F47" i="4"/>
  <c r="H47" i="4"/>
  <c r="F48" i="4"/>
  <c r="H48" i="4"/>
  <c r="F49" i="4"/>
  <c r="H49" i="4"/>
  <c r="F50" i="4"/>
  <c r="H50" i="4"/>
  <c r="F51" i="4"/>
  <c r="H51" i="4"/>
  <c r="F52" i="4"/>
  <c r="H52" i="4"/>
  <c r="F53" i="4"/>
  <c r="H53" i="4"/>
  <c r="F54" i="4"/>
  <c r="H54" i="4"/>
  <c r="F55" i="4"/>
  <c r="H55" i="4"/>
  <c r="F56" i="4"/>
  <c r="H56" i="4"/>
  <c r="F57" i="4"/>
  <c r="H57" i="4"/>
  <c r="F58" i="4"/>
  <c r="H58" i="4"/>
  <c r="F59" i="4"/>
  <c r="H59" i="4"/>
  <c r="F60" i="4"/>
  <c r="H60" i="4"/>
  <c r="F61" i="4"/>
  <c r="H61" i="4"/>
  <c r="F62" i="4"/>
  <c r="H62" i="4"/>
  <c r="F63" i="4"/>
  <c r="H63" i="4"/>
  <c r="F64" i="4"/>
  <c r="H64" i="4"/>
  <c r="F65" i="4"/>
  <c r="H65" i="4"/>
  <c r="F66" i="4"/>
  <c r="H66" i="4"/>
  <c r="F67" i="4"/>
  <c r="H67" i="4"/>
  <c r="F68" i="4"/>
  <c r="H68" i="4"/>
  <c r="F69" i="4"/>
  <c r="H69" i="4"/>
  <c r="F70" i="4"/>
  <c r="H70" i="4"/>
  <c r="F71" i="4"/>
  <c r="H71" i="4"/>
  <c r="F72" i="4"/>
  <c r="H72" i="4"/>
  <c r="F73" i="4"/>
  <c r="H73" i="4"/>
  <c r="F74" i="4"/>
  <c r="H74" i="4"/>
  <c r="F75" i="4"/>
  <c r="H75" i="4"/>
  <c r="F76" i="4"/>
  <c r="H76" i="4"/>
  <c r="F77" i="4"/>
  <c r="H77" i="4"/>
  <c r="F78" i="4"/>
  <c r="H78" i="4"/>
  <c r="F79" i="4"/>
  <c r="H79" i="4"/>
  <c r="F80" i="4"/>
  <c r="H80" i="4"/>
  <c r="F81" i="4"/>
  <c r="H81" i="4"/>
  <c r="F82" i="4"/>
  <c r="H82" i="4"/>
  <c r="F83" i="4"/>
  <c r="H83" i="4"/>
  <c r="H84" i="4"/>
  <c r="H85" i="4"/>
  <c r="H86" i="4"/>
  <c r="F87" i="4"/>
  <c r="H87" i="4"/>
  <c r="F88" i="4"/>
  <c r="H88" i="4"/>
  <c r="F89" i="4"/>
  <c r="H89" i="4"/>
  <c r="H90" i="4"/>
  <c r="H91" i="4"/>
  <c r="H92" i="4"/>
  <c r="H93" i="4"/>
  <c r="H94" i="4"/>
  <c r="H95" i="4"/>
  <c r="H96" i="4"/>
  <c r="H97" i="4"/>
  <c r="H98" i="4"/>
  <c r="G99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G142" i="4"/>
  <c r="H142" i="4"/>
  <c r="G143" i="4"/>
  <c r="H143" i="4"/>
  <c r="G144" i="4"/>
  <c r="H144" i="4"/>
  <c r="G145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G227" i="4"/>
  <c r="H227" i="4"/>
  <c r="G228" i="4"/>
  <c r="H228" i="4"/>
  <c r="G229" i="4"/>
  <c r="H229" i="4"/>
  <c r="G230" i="4"/>
  <c r="H230" i="4"/>
  <c r="G231" i="4"/>
  <c r="H231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2" i="4"/>
  <c r="H242" i="4"/>
  <c r="G243" i="4"/>
  <c r="H243" i="4"/>
  <c r="H244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G265" i="4"/>
  <c r="H265" i="4"/>
  <c r="G266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F15" i="3"/>
  <c r="H15" i="3"/>
  <c r="F16" i="3"/>
  <c r="H16" i="3"/>
  <c r="F17" i="3"/>
  <c r="H17" i="3"/>
  <c r="F18" i="3"/>
  <c r="H18" i="3"/>
  <c r="F19" i="3"/>
  <c r="H19" i="3"/>
  <c r="F20" i="3"/>
  <c r="H20" i="3"/>
  <c r="F21" i="3"/>
  <c r="H21" i="3"/>
  <c r="F22" i="3"/>
  <c r="H22" i="3"/>
  <c r="F23" i="3"/>
  <c r="H23" i="3"/>
  <c r="F24" i="3"/>
  <c r="H24" i="3"/>
  <c r="F25" i="3"/>
  <c r="H25" i="3"/>
  <c r="F26" i="3"/>
  <c r="H26" i="3"/>
  <c r="F27" i="3"/>
  <c r="H27" i="3"/>
  <c r="F28" i="3"/>
  <c r="H28" i="3"/>
  <c r="F29" i="3"/>
  <c r="H29" i="3"/>
  <c r="F30" i="3"/>
  <c r="H30" i="3"/>
  <c r="F31" i="3"/>
  <c r="H31" i="3"/>
  <c r="F32" i="3"/>
  <c r="H32" i="3"/>
  <c r="F33" i="3"/>
  <c r="H33" i="3"/>
  <c r="F34" i="3"/>
  <c r="H34" i="3"/>
  <c r="F35" i="3"/>
  <c r="H35" i="3"/>
  <c r="F36" i="3"/>
  <c r="H36" i="3"/>
  <c r="F37" i="3"/>
  <c r="H37" i="3"/>
  <c r="F38" i="3"/>
  <c r="H38" i="3"/>
  <c r="F39" i="3"/>
  <c r="H39" i="3"/>
  <c r="F40" i="3"/>
  <c r="H40" i="3"/>
  <c r="F41" i="3"/>
  <c r="H41" i="3"/>
  <c r="F42" i="3"/>
  <c r="H42" i="3"/>
  <c r="F43" i="3"/>
  <c r="H43" i="3"/>
  <c r="F44" i="3"/>
  <c r="H44" i="3"/>
  <c r="F45" i="3"/>
  <c r="H45" i="3"/>
  <c r="F46" i="3"/>
  <c r="H46" i="3"/>
  <c r="F47" i="3"/>
  <c r="H47" i="3"/>
  <c r="F48" i="3"/>
  <c r="H48" i="3"/>
  <c r="F49" i="3"/>
  <c r="H49" i="3"/>
  <c r="F50" i="3"/>
  <c r="H50" i="3"/>
  <c r="F51" i="3"/>
  <c r="H51" i="3"/>
  <c r="F52" i="3"/>
  <c r="H52" i="3"/>
  <c r="F53" i="3"/>
  <c r="H53" i="3"/>
  <c r="F54" i="3"/>
  <c r="H54" i="3"/>
  <c r="H55" i="3"/>
  <c r="F56" i="3"/>
  <c r="H56" i="3"/>
  <c r="F57" i="3"/>
  <c r="H57" i="3"/>
  <c r="F58" i="3"/>
  <c r="H58" i="3"/>
  <c r="F59" i="3"/>
  <c r="H59" i="3"/>
  <c r="F60" i="3"/>
  <c r="H60" i="3"/>
  <c r="F61" i="3"/>
  <c r="H61" i="3"/>
  <c r="F62" i="3"/>
  <c r="H62" i="3"/>
  <c r="F63" i="3"/>
  <c r="H63" i="3"/>
  <c r="F64" i="3"/>
  <c r="H64" i="3"/>
  <c r="F65" i="3"/>
  <c r="H65" i="3"/>
  <c r="F66" i="3"/>
  <c r="H66" i="3"/>
  <c r="F67" i="3"/>
  <c r="H67" i="3"/>
  <c r="F68" i="3"/>
  <c r="H68" i="3"/>
  <c r="F69" i="3"/>
  <c r="H69" i="3"/>
  <c r="F70" i="3"/>
  <c r="H70" i="3"/>
  <c r="F71" i="3"/>
  <c r="H71" i="3"/>
  <c r="F72" i="3"/>
  <c r="H72" i="3"/>
  <c r="F73" i="3"/>
  <c r="H73" i="3"/>
  <c r="F74" i="3"/>
  <c r="H74" i="3"/>
  <c r="F75" i="3"/>
  <c r="H75" i="3"/>
  <c r="F76" i="3"/>
  <c r="H76" i="3"/>
  <c r="F77" i="3"/>
  <c r="H77" i="3"/>
  <c r="H78" i="3"/>
  <c r="H79" i="3"/>
  <c r="F80" i="3"/>
  <c r="H80" i="3"/>
  <c r="F81" i="3"/>
  <c r="H81" i="3"/>
  <c r="F82" i="3"/>
  <c r="H82" i="3"/>
  <c r="F83" i="3"/>
  <c r="H83" i="3"/>
  <c r="F84" i="3"/>
  <c r="H84" i="3"/>
  <c r="H85" i="3"/>
  <c r="F86" i="3"/>
  <c r="H86" i="3"/>
  <c r="H87" i="3"/>
  <c r="F88" i="3"/>
  <c r="H88" i="3"/>
  <c r="H89" i="3"/>
  <c r="H90" i="3"/>
  <c r="F91" i="3"/>
  <c r="H91" i="3"/>
  <c r="H92" i="3"/>
  <c r="H93" i="3"/>
  <c r="H94" i="3"/>
  <c r="G356" i="4"/>
  <c r="F356" i="4"/>
  <c r="G272" i="12"/>
  <c r="G19" i="6"/>
  <c r="L132" i="2"/>
  <c r="L133" i="2"/>
  <c r="L134" i="2"/>
  <c r="L135" i="2"/>
  <c r="L137" i="2"/>
  <c r="L138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G159" i="5"/>
  <c r="G165" i="5"/>
  <c r="G166" i="5"/>
  <c r="G167" i="5"/>
  <c r="G168" i="5"/>
  <c r="G169" i="5"/>
  <c r="G171" i="5"/>
  <c r="G172" i="5"/>
  <c r="G174" i="5"/>
  <c r="G175" i="5"/>
  <c r="G178" i="5"/>
  <c r="G188" i="5"/>
  <c r="G189" i="5"/>
  <c r="G196" i="5"/>
  <c r="L163" i="2"/>
  <c r="L164" i="2"/>
  <c r="L165" i="2"/>
  <c r="L166" i="2"/>
  <c r="L167" i="2"/>
  <c r="L168" i="2"/>
  <c r="L170" i="2"/>
  <c r="L171" i="2"/>
  <c r="L173" i="2"/>
  <c r="L174" i="2"/>
  <c r="L175" i="2"/>
  <c r="L177" i="2"/>
  <c r="L178" i="2"/>
  <c r="L179" i="2"/>
  <c r="L180" i="2"/>
  <c r="L181" i="2"/>
  <c r="L182" i="2"/>
  <c r="L184" i="2"/>
  <c r="L186" i="2"/>
  <c r="L187" i="2"/>
  <c r="L188" i="2"/>
  <c r="L189" i="2"/>
  <c r="L192" i="2"/>
  <c r="L193" i="2"/>
  <c r="L195" i="2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41" i="5"/>
  <c r="F95" i="3"/>
  <c r="H95" i="3"/>
  <c r="G70" i="6"/>
  <c r="F195" i="5"/>
  <c r="H195" i="5"/>
  <c r="H356" i="4"/>
  <c r="F183" i="5"/>
  <c r="H183" i="5"/>
  <c r="F176" i="5"/>
  <c r="H176" i="5"/>
  <c r="F175" i="5"/>
  <c r="H175" i="5"/>
  <c r="F174" i="5"/>
  <c r="H174" i="5"/>
  <c r="L117" i="2"/>
  <c r="L118" i="2"/>
  <c r="L121" i="2"/>
  <c r="L122" i="2"/>
  <c r="L123" i="2"/>
  <c r="L124" i="2"/>
  <c r="L128" i="2"/>
  <c r="F185" i="5"/>
  <c r="H185" i="5"/>
  <c r="G63" i="6"/>
  <c r="G65" i="6"/>
  <c r="G68" i="6"/>
  <c r="G69" i="6"/>
  <c r="G27" i="6"/>
  <c r="G29" i="6"/>
  <c r="G30" i="6"/>
  <c r="G16" i="6"/>
  <c r="G20" i="6"/>
  <c r="G41" i="5"/>
  <c r="F272" i="12"/>
  <c r="G77" i="6"/>
  <c r="G37" i="5"/>
  <c r="L236" i="2"/>
  <c r="F237" i="5"/>
  <c r="H237" i="5"/>
  <c r="L237" i="2"/>
  <c r="F238" i="5"/>
  <c r="H238" i="5"/>
  <c r="L238" i="2"/>
  <c r="F239" i="5"/>
  <c r="H239" i="5"/>
  <c r="L239" i="2"/>
  <c r="F240" i="5"/>
  <c r="H240" i="5"/>
  <c r="F241" i="5"/>
  <c r="H241" i="5"/>
  <c r="L235" i="2"/>
  <c r="F236" i="5"/>
  <c r="H236" i="5"/>
  <c r="F231" i="5"/>
  <c r="H231" i="5"/>
  <c r="F230" i="5"/>
  <c r="H230" i="5"/>
  <c r="F225" i="5"/>
  <c r="H225" i="5"/>
  <c r="F226" i="5"/>
  <c r="H226" i="5"/>
  <c r="L223" i="2"/>
  <c r="F224" i="5"/>
  <c r="H224" i="5"/>
  <c r="F219" i="5"/>
  <c r="H219" i="5"/>
  <c r="F220" i="5"/>
  <c r="H220" i="5"/>
  <c r="F218" i="5"/>
  <c r="H218" i="5"/>
  <c r="F213" i="5"/>
  <c r="H213" i="5"/>
  <c r="F214" i="5"/>
  <c r="H214" i="5"/>
  <c r="L211" i="2"/>
  <c r="F212" i="5"/>
  <c r="F207" i="5"/>
  <c r="H207" i="5"/>
  <c r="F208" i="5"/>
  <c r="H208" i="5"/>
  <c r="L205" i="2"/>
  <c r="L208" i="2"/>
  <c r="L199" i="2"/>
  <c r="F200" i="5"/>
  <c r="H200" i="5"/>
  <c r="L200" i="2"/>
  <c r="F201" i="5"/>
  <c r="H201" i="5"/>
  <c r="F202" i="5"/>
  <c r="H202" i="5"/>
  <c r="L198" i="2"/>
  <c r="F199" i="5"/>
  <c r="H199" i="5"/>
  <c r="F165" i="5"/>
  <c r="H165" i="5"/>
  <c r="F166" i="5"/>
  <c r="H166" i="5"/>
  <c r="F167" i="5"/>
  <c r="H167" i="5"/>
  <c r="F168" i="5"/>
  <c r="H168" i="5"/>
  <c r="F169" i="5"/>
  <c r="H169" i="5"/>
  <c r="F171" i="5"/>
  <c r="H171" i="5"/>
  <c r="F172" i="5"/>
  <c r="H172" i="5"/>
  <c r="F178" i="5"/>
  <c r="H178" i="5"/>
  <c r="F179" i="5"/>
  <c r="H179" i="5"/>
  <c r="F180" i="5"/>
  <c r="H180" i="5"/>
  <c r="F181" i="5"/>
  <c r="H181" i="5"/>
  <c r="F182" i="5"/>
  <c r="H182" i="5"/>
  <c r="F187" i="5"/>
  <c r="H187" i="5"/>
  <c r="F188" i="5"/>
  <c r="H188" i="5"/>
  <c r="F189" i="5"/>
  <c r="H189" i="5"/>
  <c r="F190" i="5"/>
  <c r="H190" i="5"/>
  <c r="F193" i="5"/>
  <c r="H193" i="5"/>
  <c r="F194" i="5"/>
  <c r="H194" i="5"/>
  <c r="F139" i="5"/>
  <c r="H139" i="5"/>
  <c r="F138" i="5"/>
  <c r="H138" i="5"/>
  <c r="F134" i="5"/>
  <c r="H134" i="5"/>
  <c r="F135" i="5"/>
  <c r="H135" i="5"/>
  <c r="F136" i="5"/>
  <c r="H136" i="5"/>
  <c r="F133" i="5"/>
  <c r="F128" i="5"/>
  <c r="H128" i="5"/>
  <c r="F119" i="5"/>
  <c r="H119" i="5"/>
  <c r="F122" i="5"/>
  <c r="H122" i="5"/>
  <c r="F123" i="5"/>
  <c r="H123" i="5"/>
  <c r="F124" i="5"/>
  <c r="H124" i="5"/>
  <c r="F125" i="5"/>
  <c r="H125" i="5"/>
  <c r="F127" i="5"/>
  <c r="H127" i="5"/>
  <c r="F118" i="5"/>
  <c r="F66" i="5"/>
  <c r="G66" i="5"/>
  <c r="F67" i="5"/>
  <c r="G67" i="5"/>
  <c r="H67" i="5"/>
  <c r="F68" i="5"/>
  <c r="G68" i="5"/>
  <c r="H68" i="5"/>
  <c r="F70" i="5"/>
  <c r="G70" i="5"/>
  <c r="H70" i="5"/>
  <c r="F71" i="5"/>
  <c r="G71" i="5"/>
  <c r="H71" i="5"/>
  <c r="F72" i="5"/>
  <c r="G72" i="5"/>
  <c r="H72" i="5"/>
  <c r="F74" i="5"/>
  <c r="G74" i="5"/>
  <c r="H74" i="5"/>
  <c r="F75" i="5"/>
  <c r="F76" i="5"/>
  <c r="G76" i="5"/>
  <c r="H76" i="5"/>
  <c r="F78" i="5"/>
  <c r="G78" i="5"/>
  <c r="H78" i="5"/>
  <c r="F79" i="5"/>
  <c r="G79" i="5"/>
  <c r="H79" i="5"/>
  <c r="F80" i="5"/>
  <c r="F82" i="5"/>
  <c r="G82" i="5"/>
  <c r="H82" i="5"/>
  <c r="F83" i="5"/>
  <c r="G83" i="5"/>
  <c r="H83" i="5"/>
  <c r="F84" i="5"/>
  <c r="G84" i="5"/>
  <c r="H84" i="5"/>
  <c r="F86" i="5"/>
  <c r="F87" i="5"/>
  <c r="G87" i="5"/>
  <c r="H87" i="5"/>
  <c r="F88" i="5"/>
  <c r="G88" i="5"/>
  <c r="H88" i="5"/>
  <c r="F90" i="5"/>
  <c r="G90" i="5"/>
  <c r="H90" i="5"/>
  <c r="F91" i="5"/>
  <c r="G91" i="5"/>
  <c r="H91" i="5"/>
  <c r="F92" i="5"/>
  <c r="G92" i="5"/>
  <c r="H92" i="5"/>
  <c r="F94" i="5"/>
  <c r="G94" i="5"/>
  <c r="H94" i="5"/>
  <c r="F95" i="5"/>
  <c r="G95" i="5"/>
  <c r="H95" i="5"/>
  <c r="F96" i="5"/>
  <c r="F98" i="5"/>
  <c r="G98" i="5"/>
  <c r="H98" i="5"/>
  <c r="F99" i="5"/>
  <c r="G99" i="5"/>
  <c r="H99" i="5"/>
  <c r="F100" i="5"/>
  <c r="G100" i="5"/>
  <c r="H100" i="5"/>
  <c r="F102" i="5"/>
  <c r="G102" i="5"/>
  <c r="H102" i="5"/>
  <c r="F103" i="5"/>
  <c r="G103" i="5"/>
  <c r="H103" i="5"/>
  <c r="F104" i="5"/>
  <c r="G104" i="5"/>
  <c r="H104" i="5"/>
  <c r="F106" i="5"/>
  <c r="G106" i="5"/>
  <c r="H106" i="5"/>
  <c r="F107" i="5"/>
  <c r="G107" i="5"/>
  <c r="H107" i="5"/>
  <c r="F108" i="5"/>
  <c r="G108" i="5"/>
  <c r="H108" i="5"/>
  <c r="F110" i="5"/>
  <c r="G110" i="5"/>
  <c r="H110" i="5"/>
  <c r="F111" i="5"/>
  <c r="G111" i="5"/>
  <c r="H111" i="5"/>
  <c r="F112" i="5"/>
  <c r="G112" i="5"/>
  <c r="H112" i="5"/>
  <c r="F114" i="5"/>
  <c r="G114" i="5"/>
  <c r="H114" i="5"/>
  <c r="F115" i="5"/>
  <c r="G115" i="5"/>
  <c r="H115" i="5"/>
  <c r="F116" i="5"/>
  <c r="G116" i="5"/>
  <c r="H116" i="5"/>
  <c r="F65" i="5"/>
  <c r="G65" i="5"/>
  <c r="H65" i="5"/>
  <c r="L41" i="2"/>
  <c r="F42" i="5"/>
  <c r="H42" i="5"/>
  <c r="F43" i="5"/>
  <c r="H43" i="5"/>
  <c r="L43" i="2"/>
  <c r="F44" i="5"/>
  <c r="H44" i="5"/>
  <c r="L44" i="2"/>
  <c r="F45" i="5"/>
  <c r="H45" i="5"/>
  <c r="L46" i="2"/>
  <c r="F47" i="5"/>
  <c r="H47" i="5"/>
  <c r="L48" i="2"/>
  <c r="F49" i="5"/>
  <c r="H49" i="5"/>
  <c r="L49" i="2"/>
  <c r="F50" i="5"/>
  <c r="H50" i="5"/>
  <c r="L50" i="2"/>
  <c r="F51" i="5"/>
  <c r="H51" i="5"/>
  <c r="L51" i="2"/>
  <c r="F52" i="5"/>
  <c r="H52" i="5"/>
  <c r="L52" i="2"/>
  <c r="F53" i="5"/>
  <c r="H53" i="5"/>
  <c r="L53" i="2"/>
  <c r="F54" i="5"/>
  <c r="H54" i="5"/>
  <c r="L54" i="2"/>
  <c r="F55" i="5"/>
  <c r="H55" i="5"/>
  <c r="L55" i="2"/>
  <c r="F56" i="5"/>
  <c r="H56" i="5"/>
  <c r="L56" i="2"/>
  <c r="F57" i="5"/>
  <c r="H57" i="5"/>
  <c r="F58" i="5"/>
  <c r="H58" i="5"/>
  <c r="L40" i="2"/>
  <c r="G96" i="5"/>
  <c r="H96" i="5"/>
  <c r="G86" i="5"/>
  <c r="H86" i="5"/>
  <c r="G80" i="5"/>
  <c r="H80" i="5"/>
  <c r="G75" i="5"/>
  <c r="H75" i="5"/>
  <c r="H118" i="5"/>
  <c r="F33" i="5"/>
  <c r="H33" i="5"/>
  <c r="F36" i="5"/>
  <c r="H36" i="5"/>
  <c r="L34" i="2"/>
  <c r="F35" i="5"/>
  <c r="H35" i="5"/>
  <c r="F34" i="5"/>
  <c r="H34" i="5"/>
  <c r="F31" i="5"/>
  <c r="H31" i="5"/>
  <c r="L29" i="2"/>
  <c r="F30" i="5"/>
  <c r="H30" i="5"/>
  <c r="L28" i="2"/>
  <c r="F29" i="5"/>
  <c r="H29" i="5"/>
  <c r="L24" i="2"/>
  <c r="F25" i="5"/>
  <c r="H25" i="5"/>
  <c r="L25" i="2"/>
  <c r="F26" i="5"/>
  <c r="H26" i="5"/>
  <c r="L26" i="2"/>
  <c r="F27" i="5"/>
  <c r="H27" i="5"/>
  <c r="L27" i="2"/>
  <c r="F28" i="5"/>
  <c r="H28" i="5"/>
  <c r="L23" i="2"/>
  <c r="F24" i="5"/>
  <c r="H24" i="5"/>
  <c r="L19" i="2"/>
  <c r="F20" i="5"/>
  <c r="H20" i="5"/>
  <c r="L20" i="2"/>
  <c r="F21" i="5"/>
  <c r="H21" i="5"/>
  <c r="L21" i="2"/>
  <c r="F22" i="5"/>
  <c r="H22" i="5"/>
  <c r="L18" i="2"/>
  <c r="F19" i="5"/>
  <c r="H19" i="5"/>
  <c r="L17" i="2"/>
  <c r="F18" i="5"/>
  <c r="H18" i="5"/>
  <c r="L15" i="2"/>
  <c r="F16" i="5"/>
  <c r="H16" i="5"/>
  <c r="F14" i="5"/>
  <c r="H14" i="5"/>
  <c r="L241" i="2"/>
  <c r="L231" i="2"/>
  <c r="L226" i="2"/>
  <c r="L220" i="2"/>
  <c r="L214" i="2"/>
  <c r="G227" i="5"/>
  <c r="G221" i="5"/>
  <c r="G209" i="5"/>
  <c r="G215" i="5"/>
  <c r="F252" i="5"/>
  <c r="G242" i="5"/>
  <c r="G203" i="5"/>
  <c r="G59" i="5"/>
  <c r="G232" i="5"/>
  <c r="G50" i="6"/>
  <c r="H37" i="5"/>
  <c r="H272" i="12"/>
  <c r="H133" i="5"/>
  <c r="H159" i="5"/>
  <c r="F159" i="5"/>
  <c r="G71" i="6"/>
  <c r="L58" i="2"/>
  <c r="H212" i="5"/>
  <c r="F215" i="5"/>
  <c r="H215" i="5"/>
  <c r="F164" i="5"/>
  <c r="L36" i="2"/>
  <c r="F246" i="2"/>
  <c r="F41" i="5"/>
  <c r="L202" i="2"/>
  <c r="F206" i="5"/>
  <c r="H206" i="5"/>
  <c r="F242" i="5"/>
  <c r="F227" i="5"/>
  <c r="H227" i="5"/>
  <c r="F203" i="5"/>
  <c r="H203" i="5"/>
  <c r="F232" i="5"/>
  <c r="H232" i="5"/>
  <c r="F221" i="5"/>
  <c r="H221" i="5"/>
  <c r="F129" i="5"/>
  <c r="F37" i="5"/>
  <c r="H242" i="5"/>
  <c r="H66" i="5"/>
  <c r="H129" i="5"/>
  <c r="G129" i="5"/>
  <c r="F209" i="5"/>
  <c r="H209" i="5"/>
  <c r="L243" i="2"/>
  <c r="F247" i="2"/>
  <c r="F248" i="2"/>
  <c r="H164" i="5"/>
  <c r="H196" i="5"/>
  <c r="F196" i="5"/>
  <c r="H41" i="5"/>
  <c r="H59" i="5"/>
  <c r="F59" i="5"/>
  <c r="F253" i="5"/>
  <c r="F254" i="5"/>
</calcChain>
</file>

<file path=xl/sharedStrings.xml><?xml version="1.0" encoding="utf-8"?>
<sst xmlns="http://schemas.openxmlformats.org/spreadsheetml/2006/main" count="3186" uniqueCount="810">
  <si>
    <t xml:space="preserve"> </t>
  </si>
  <si>
    <t>TOTAL PENGELUARAN</t>
  </si>
  <si>
    <t>2 orang</t>
  </si>
  <si>
    <t>x</t>
  </si>
  <si>
    <t>hari</t>
  </si>
  <si>
    <t>Honor Wasit Voli</t>
  </si>
  <si>
    <t>1 orang</t>
  </si>
  <si>
    <t>Honor Wasit Catur</t>
  </si>
  <si>
    <t>3 orang</t>
  </si>
  <si>
    <t>Honor Wasit Bulu Tangkis</t>
  </si>
  <si>
    <t>Honor Wasit Tenis Meja</t>
  </si>
  <si>
    <t>prtndng</t>
  </si>
  <si>
    <t>Honor Wasit dan Hakim Garis</t>
  </si>
  <si>
    <t>TOTAL BIAYA SIE KESEHATAN</t>
  </si>
  <si>
    <t>16.3</t>
  </si>
  <si>
    <t>Pembelian Obat-obatan</t>
  </si>
  <si>
    <t>16.1</t>
  </si>
  <si>
    <t>SIE KESEHATAN</t>
  </si>
  <si>
    <t>TOTAL BIAYA SIE KEAMANAN</t>
  </si>
  <si>
    <t>15.3</t>
  </si>
  <si>
    <t>Baterai HT</t>
  </si>
  <si>
    <t>15.2</t>
  </si>
  <si>
    <t>Sewa HT</t>
  </si>
  <si>
    <t>15.1</t>
  </si>
  <si>
    <t>SIE KEAMANAN</t>
  </si>
  <si>
    <t>14.5</t>
  </si>
  <si>
    <t>Biaya Penyebaran/pengiriman Proposal Kegiatan</t>
  </si>
  <si>
    <t>14.2</t>
  </si>
  <si>
    <t>Biaya Komunikasi</t>
  </si>
  <si>
    <t>14.1</t>
  </si>
  <si>
    <t>SIE HUMAS DAN KOMUNIKASI</t>
  </si>
  <si>
    <t>TOTAL BIAYA SIE ROHANI</t>
  </si>
  <si>
    <t>Biaya Lain-lain Sie Rohani</t>
  </si>
  <si>
    <t>13.3</t>
  </si>
  <si>
    <t>Dupa, Canang, Rarapan</t>
  </si>
  <si>
    <t>13.2</t>
  </si>
  <si>
    <t>buah</t>
  </si>
  <si>
    <t>Banten, Pejati dan Sesari</t>
  </si>
  <si>
    <t>13.1</t>
  </si>
  <si>
    <t>SIE ROHANI</t>
  </si>
  <si>
    <t>TOTAL BIAYA SIE TRANSPORT</t>
  </si>
  <si>
    <t>12.3</t>
  </si>
  <si>
    <t>Bahan Bakar Kendaraan</t>
  </si>
  <si>
    <t>12.2</t>
  </si>
  <si>
    <t>mobil</t>
  </si>
  <si>
    <t>Sewa Kendaraan</t>
  </si>
  <si>
    <t>12.1</t>
  </si>
  <si>
    <t>SIE TRANSPORTASI</t>
  </si>
  <si>
    <t>TOTAL BIAYA SIE PUBDOK</t>
  </si>
  <si>
    <t>11.7</t>
  </si>
  <si>
    <t>Pamflet</t>
  </si>
  <si>
    <t>11.3</t>
  </si>
  <si>
    <t xml:space="preserve">Baliho </t>
  </si>
  <si>
    <t>11.2</t>
  </si>
  <si>
    <t>Spanduk</t>
  </si>
  <si>
    <t>11.1</t>
  </si>
  <si>
    <t>SIE PUBDOK</t>
  </si>
  <si>
    <t>TOTAL BIAYA SIE KONSUMSI</t>
  </si>
  <si>
    <t>10.4</t>
  </si>
  <si>
    <t>dus</t>
  </si>
  <si>
    <t>Air Mineral Botol</t>
  </si>
  <si>
    <t>10.3.2</t>
  </si>
  <si>
    <t>Air Mineral Gelas</t>
  </si>
  <si>
    <t>10.3.1</t>
  </si>
  <si>
    <t>Air Mineral</t>
  </si>
  <si>
    <t>10.3</t>
  </si>
  <si>
    <t>bks</t>
  </si>
  <si>
    <t>12 hari</t>
  </si>
  <si>
    <t>Nasi Hari H</t>
  </si>
  <si>
    <t>10.2.1</t>
  </si>
  <si>
    <t>Nasi</t>
  </si>
  <si>
    <t>10.2</t>
  </si>
  <si>
    <t>kotak</t>
  </si>
  <si>
    <t>2 hari</t>
  </si>
  <si>
    <t>Snack hari H</t>
  </si>
  <si>
    <t>10.1.2.2 Panitia</t>
  </si>
  <si>
    <t>10.1.2.1 Undangan</t>
  </si>
  <si>
    <t>Snack Rapat Teknis</t>
  </si>
  <si>
    <t>10.1.2</t>
  </si>
  <si>
    <t>10.1.1.6 Voli</t>
  </si>
  <si>
    <t>10.1.1.5 Catur</t>
  </si>
  <si>
    <t>10.1.1.4 Bulutangkis</t>
  </si>
  <si>
    <t>10.1.1.3 Tenis Meja</t>
  </si>
  <si>
    <t>10.1.1.2 Sepak Bola</t>
  </si>
  <si>
    <t>10.1.1.1 Undangan</t>
  </si>
  <si>
    <t>Snack Technical Meeting</t>
  </si>
  <si>
    <t>10.1.1</t>
  </si>
  <si>
    <t>Snack</t>
  </si>
  <si>
    <t>10.1</t>
  </si>
  <si>
    <t>SIE KONSUMSI</t>
  </si>
  <si>
    <t>TOTAL BIAYA SIE PERLENGKAPAN</t>
  </si>
  <si>
    <t>lembar</t>
  </si>
  <si>
    <t>set</t>
  </si>
  <si>
    <t>Biaya Lain-lain Sie Perlengkapan</t>
  </si>
  <si>
    <t>9.11</t>
  </si>
  <si>
    <t>Sewa Tenda</t>
  </si>
  <si>
    <t>9.7</t>
  </si>
  <si>
    <t>Sewa  timer</t>
  </si>
  <si>
    <t>9.4.1</t>
  </si>
  <si>
    <t xml:space="preserve">Sewa Peralatan </t>
  </si>
  <si>
    <t>9.4</t>
  </si>
  <si>
    <t>Lapangan Puri Satria</t>
  </si>
  <si>
    <t>9.1.4</t>
  </si>
  <si>
    <t>Lapangan PLN Denpasar</t>
  </si>
  <si>
    <t>9.1.3</t>
  </si>
  <si>
    <t>Lapangan Bulutangkis Gelogor Carik</t>
  </si>
  <si>
    <t>9.1.2</t>
  </si>
  <si>
    <t>Lapangan Letda Made Pica</t>
  </si>
  <si>
    <t>9.1.1</t>
  </si>
  <si>
    <t>Sewa Tempat Kegiatan</t>
  </si>
  <si>
    <t>9.1</t>
  </si>
  <si>
    <t>SIE PERLENGKAPAN</t>
  </si>
  <si>
    <t>TOTAL BIAYA SIE ACARA</t>
  </si>
  <si>
    <t>Biaya Lain-lain Sie Acara</t>
  </si>
  <si>
    <t>8.4</t>
  </si>
  <si>
    <t>Sewa Gamelan</t>
  </si>
  <si>
    <t>8.3.2</t>
  </si>
  <si>
    <t>Pengisi Acara</t>
  </si>
  <si>
    <t>8.3</t>
  </si>
  <si>
    <t>8.2.1.4 Bola Voli</t>
  </si>
  <si>
    <t>slop</t>
  </si>
  <si>
    <t>8.2.1.3 Bola Tenis Meja</t>
  </si>
  <si>
    <t>8.2.1.2 Cock Bulutangkis</t>
  </si>
  <si>
    <t>8.2.1.1 Bola Sepak Bola</t>
  </si>
  <si>
    <t>Peralatan/Perlengkapan Games</t>
  </si>
  <si>
    <t>8.2.1</t>
  </si>
  <si>
    <t>Properti Acara</t>
  </si>
  <si>
    <t>8.2</t>
  </si>
  <si>
    <t xml:space="preserve">   8.1.3.2</t>
  </si>
  <si>
    <t>Piala Juara</t>
  </si>
  <si>
    <t xml:space="preserve">   8.1.3.1</t>
  </si>
  <si>
    <t>8.1.3 Kenang-kenangan / Cinderamata dari Panitia</t>
  </si>
  <si>
    <t xml:space="preserve">  8.1.1.13.3 Juara III</t>
  </si>
  <si>
    <t xml:space="preserve">  8.1.1.13.2 Juara II</t>
  </si>
  <si>
    <t xml:space="preserve">  8.1.1.13.1 Juara I</t>
  </si>
  <si>
    <t>Voli</t>
  </si>
  <si>
    <t xml:space="preserve">  8.1.1.13</t>
  </si>
  <si>
    <t>8.1.1.12.3 Juara III</t>
  </si>
  <si>
    <t>8.1.1.12.2 Juara II</t>
  </si>
  <si>
    <t>8.1.1.12.1 Juara I</t>
  </si>
  <si>
    <t>Catur</t>
  </si>
  <si>
    <t xml:space="preserve">  8.1.1.12</t>
  </si>
  <si>
    <t>8.1.1.11.3 Juara III</t>
  </si>
  <si>
    <t>8.1.1.11.2 Juara II</t>
  </si>
  <si>
    <t>8.1.1.11.1 Juara I</t>
  </si>
  <si>
    <t>Bulu Tangkis Campuran</t>
  </si>
  <si>
    <t xml:space="preserve">  8.1.1.11</t>
  </si>
  <si>
    <t>8.1.1.10.3 Juara III</t>
  </si>
  <si>
    <t>8.1.1.10.2 Juara II</t>
  </si>
  <si>
    <t>8.1.1.10.1 Juara I</t>
  </si>
  <si>
    <t>Bulu Tangkis Ganda Putri</t>
  </si>
  <si>
    <t xml:space="preserve">  8.1.1.10</t>
  </si>
  <si>
    <t>8.1.1.9.3 Juara III</t>
  </si>
  <si>
    <t>8.1.1.9.2 Juara II</t>
  </si>
  <si>
    <t>8.1.1.9.1 Juara I</t>
  </si>
  <si>
    <t>Bulu Tangkis Ganda Putra</t>
  </si>
  <si>
    <t xml:space="preserve">   8.1.1.9</t>
  </si>
  <si>
    <t>8.1.1.8.3 Juara III</t>
  </si>
  <si>
    <t>8.1.1.8.2 Juara II</t>
  </si>
  <si>
    <t>8.1.1.8.1 Juara I</t>
  </si>
  <si>
    <t>Bulu Tangkis Tunggal Putri</t>
  </si>
  <si>
    <t xml:space="preserve">   8.1.1.8</t>
  </si>
  <si>
    <t>8.1.1.7.3 Juara III</t>
  </si>
  <si>
    <t>8.1.1.7.2 Juara II</t>
  </si>
  <si>
    <t>8.1.1.7.1 Juara I</t>
  </si>
  <si>
    <t>Bulu Tangkis Tunggal Putra</t>
  </si>
  <si>
    <t xml:space="preserve">   8.1.1.7</t>
  </si>
  <si>
    <t>8.1.1.6.3 Juara III</t>
  </si>
  <si>
    <t>8.1.1.6.2 Juara II</t>
  </si>
  <si>
    <t>8.1.1.6.1 Juara I</t>
  </si>
  <si>
    <t>Tenis Meja Campuran</t>
  </si>
  <si>
    <t xml:space="preserve">   8.1.1.6</t>
  </si>
  <si>
    <t>8.1.1.5.3 Juara III</t>
  </si>
  <si>
    <t>8.1.1.5.2 Juara II</t>
  </si>
  <si>
    <t>8.1.1.5.1 Juara I</t>
  </si>
  <si>
    <t xml:space="preserve">Tenis Meja Ganda Putri </t>
  </si>
  <si>
    <t xml:space="preserve">   8.1.1.5</t>
  </si>
  <si>
    <t>8.1.1.4.3 Juara III</t>
  </si>
  <si>
    <t>8.1.1.4.2 Juara II</t>
  </si>
  <si>
    <t>8.1.1.4.1 Juara I</t>
  </si>
  <si>
    <t>Tenis Meja Ganda Putra</t>
  </si>
  <si>
    <t xml:space="preserve">   8.1.1.4</t>
  </si>
  <si>
    <t>8.1.1.3.3 Juara III</t>
  </si>
  <si>
    <t>8.1.1.3.2 Juara II</t>
  </si>
  <si>
    <t>8.1.1.3.1 Juara I</t>
  </si>
  <si>
    <t>Tenis Meja Tunggal Putri</t>
  </si>
  <si>
    <t xml:space="preserve">   8.1.1.3</t>
  </si>
  <si>
    <t>8.1.1.2.3 Juara III</t>
  </si>
  <si>
    <t>8.1.1.2.2 Juara II</t>
  </si>
  <si>
    <t>8.1.1.2.1 Juara I</t>
  </si>
  <si>
    <t>Tenis Meja Tunggal Putra</t>
  </si>
  <si>
    <t xml:space="preserve">   8.1.1.2</t>
  </si>
  <si>
    <t>8.1.1.1.4 Top Scorer</t>
  </si>
  <si>
    <t>8.1.1.1.3 Juara III</t>
  </si>
  <si>
    <t>8.1.1.1.2 Juara II</t>
  </si>
  <si>
    <t>8.1.1.1.1 Juara I</t>
  </si>
  <si>
    <t>Sepak Bola</t>
  </si>
  <si>
    <t xml:space="preserve">   8.1.1.1</t>
  </si>
  <si>
    <t xml:space="preserve">8.1.1 Hadiah Perlombaan </t>
  </si>
  <si>
    <t>Hadiah-hadiah</t>
  </si>
  <si>
    <t>8.1</t>
  </si>
  <si>
    <t>SIE ACARA</t>
  </si>
  <si>
    <t>TOTAL BIAYA SIE KESKRETARIATAN</t>
  </si>
  <si>
    <t>Biaya Lain-lain Sie Kesekretariatan</t>
  </si>
  <si>
    <t>7.11</t>
  </si>
  <si>
    <t>Biaya Pembuatan LPJ Kegiatan</t>
  </si>
  <si>
    <t>7.10</t>
  </si>
  <si>
    <t>Piagam Partisipan</t>
  </si>
  <si>
    <t>7.9.7</t>
  </si>
  <si>
    <t>Piagam Sponsor</t>
  </si>
  <si>
    <t>7.9.6</t>
  </si>
  <si>
    <t>Piagam Pemenang</t>
  </si>
  <si>
    <t>7.9.5</t>
  </si>
  <si>
    <t>Piagam Pengisi Acara</t>
  </si>
  <si>
    <t>7.9.4</t>
  </si>
  <si>
    <t>Piagam SC</t>
  </si>
  <si>
    <t>7.9.3</t>
  </si>
  <si>
    <t>Piagam Panitia</t>
  </si>
  <si>
    <t>7.9.2</t>
  </si>
  <si>
    <t>Piagam Peserta</t>
  </si>
  <si>
    <t>7.9.1</t>
  </si>
  <si>
    <t>Piagam</t>
  </si>
  <si>
    <t>7.9</t>
  </si>
  <si>
    <t>Name Tag Panitia</t>
  </si>
  <si>
    <t>7.8.1</t>
  </si>
  <si>
    <t>Name Tag</t>
  </si>
  <si>
    <t>7.8</t>
  </si>
  <si>
    <t>Fotocopy</t>
  </si>
  <si>
    <t>7.5</t>
  </si>
  <si>
    <t>Tinta Printer/Biaya Print/Rental</t>
  </si>
  <si>
    <t>7.4</t>
  </si>
  <si>
    <t>Amplop Kop Kegiatan</t>
  </si>
  <si>
    <t>7.2</t>
  </si>
  <si>
    <t>rim</t>
  </si>
  <si>
    <t>Kertas Kop Kegiatan</t>
  </si>
  <si>
    <t>7.1</t>
  </si>
  <si>
    <t>SIE KESEKRETARIATAN</t>
  </si>
  <si>
    <t>PENGELUARAN</t>
  </si>
  <si>
    <t>B</t>
  </si>
  <si>
    <t>TOTAL PENDAPATAN</t>
  </si>
  <si>
    <t>Pendapatan Kartu Kuning &amp; Kartu Merah</t>
  </si>
  <si>
    <t>6.5</t>
  </si>
  <si>
    <t>3 stand</t>
  </si>
  <si>
    <t>Pendapatan Sewa Stand</t>
  </si>
  <si>
    <t>6.4</t>
  </si>
  <si>
    <t>Hasil Penjualan Sie Penggalian Dana ESL 2017</t>
  </si>
  <si>
    <t>6.3</t>
  </si>
  <si>
    <t>Sumbangan/ Donatur</t>
  </si>
  <si>
    <t>6.1</t>
  </si>
  <si>
    <t>Pendapatan Lain-lain</t>
  </si>
  <si>
    <t>Sponsor</t>
  </si>
  <si>
    <t>tim</t>
  </si>
  <si>
    <t>3.5</t>
  </si>
  <si>
    <t>orang</t>
  </si>
  <si>
    <t xml:space="preserve">Peserta Catur </t>
  </si>
  <si>
    <t>3.4</t>
  </si>
  <si>
    <t xml:space="preserve">Peserta Campuran </t>
  </si>
  <si>
    <t>3.3.5</t>
  </si>
  <si>
    <t>Peserta Ganda Putra</t>
  </si>
  <si>
    <t>3.3.4</t>
  </si>
  <si>
    <t>Peserta Ganda Putri</t>
  </si>
  <si>
    <t>3.3.3</t>
  </si>
  <si>
    <t>Peserta Tunggal Putri</t>
  </si>
  <si>
    <t>3.3.2</t>
  </si>
  <si>
    <t>Peserta Tunggal Putra</t>
  </si>
  <si>
    <t>3.3.1</t>
  </si>
  <si>
    <t>Bulutangkis</t>
  </si>
  <si>
    <t>3.3</t>
  </si>
  <si>
    <t>3.2.5</t>
  </si>
  <si>
    <t>3.2.4</t>
  </si>
  <si>
    <t>3.2.3</t>
  </si>
  <si>
    <t>3.2.2</t>
  </si>
  <si>
    <t xml:space="preserve">Peserta Tunggal Putra </t>
  </si>
  <si>
    <t>3.2.1</t>
  </si>
  <si>
    <t>Tenis Meja</t>
  </si>
  <si>
    <t>3.2</t>
  </si>
  <si>
    <t>3.1</t>
  </si>
  <si>
    <t>Kontribusi Peserta</t>
  </si>
  <si>
    <t>Dana Fakultas</t>
  </si>
  <si>
    <t xml:space="preserve">PENDAPATAN </t>
  </si>
  <si>
    <t>A</t>
  </si>
  <si>
    <t>BEM FEB UNIVERSITAS UDAYANA</t>
  </si>
  <si>
    <t>RENCANA ANGGARAN BIAYA</t>
  </si>
  <si>
    <t>Peserta Sepak Bola</t>
  </si>
  <si>
    <t>Peserta Voli</t>
  </si>
  <si>
    <t>7.9.8</t>
  </si>
  <si>
    <t>Piagam Wasit</t>
  </si>
  <si>
    <t>7.6</t>
  </si>
  <si>
    <t>Alat Tulis</t>
  </si>
  <si>
    <t>TANGGAL</t>
  </si>
  <si>
    <t>No. Bukti Transaksi</t>
  </si>
  <si>
    <t>KETERANGAN</t>
  </si>
  <si>
    <t>NO. AKUN</t>
  </si>
  <si>
    <t xml:space="preserve">DEBIT </t>
  </si>
  <si>
    <t>KREDIT</t>
  </si>
  <si>
    <t xml:space="preserve">SALDO </t>
  </si>
  <si>
    <t>(RP)</t>
  </si>
  <si>
    <t>APRIL</t>
  </si>
  <si>
    <t>MEI</t>
  </si>
  <si>
    <t>JUNI</t>
  </si>
  <si>
    <t>TOTAL</t>
  </si>
  <si>
    <t xml:space="preserve">LAPORAN REALISASI ANGGARAN </t>
  </si>
  <si>
    <t>ANGGARAN</t>
  </si>
  <si>
    <t>REALISASI</t>
  </si>
  <si>
    <t>VARIANS</t>
  </si>
  <si>
    <t>TOTAL BIAYA SIE KESEKRTARIATAN</t>
  </si>
  <si>
    <t>TOTAL BIAYA SIE TRANSPORTASI</t>
  </si>
  <si>
    <t>TOTAL BIAYA SIE HUMAS DAN KOMUNIKASI</t>
  </si>
  <si>
    <t>SISA SALDO</t>
  </si>
  <si>
    <t>RINCIAN BIAYA LAIN-LAIN</t>
  </si>
  <si>
    <t>Nomor Akun</t>
  </si>
  <si>
    <t>Tanggal Transaksi</t>
  </si>
  <si>
    <t>No. Transaksi</t>
  </si>
  <si>
    <t>Keterangan</t>
  </si>
  <si>
    <t>Harga</t>
  </si>
  <si>
    <t>BIAYA LAIN-LAIN SIE KESEKRETARIATAN</t>
  </si>
  <si>
    <t>TOTAL BIAYA LAIN-LAIN SIE KESEKRETARIATAN</t>
  </si>
  <si>
    <t>BIAYA LAIN-LAIN SIE PERLENGKAPAN</t>
  </si>
  <si>
    <t>9.11.1</t>
  </si>
  <si>
    <t>9.11.2</t>
  </si>
  <si>
    <t>9.11.3</t>
  </si>
  <si>
    <t>9.11.4</t>
  </si>
  <si>
    <t>9.11.5</t>
  </si>
  <si>
    <t>9.11.6</t>
  </si>
  <si>
    <t>9.11.7</t>
  </si>
  <si>
    <t>9.11.8</t>
  </si>
  <si>
    <t>9.11.9</t>
  </si>
  <si>
    <t>9.11.10</t>
  </si>
  <si>
    <t>9.11.11</t>
  </si>
  <si>
    <t>9.11.12</t>
  </si>
  <si>
    <t>9.11.13</t>
  </si>
  <si>
    <t>9.11.14</t>
  </si>
  <si>
    <t>9.11.15</t>
  </si>
  <si>
    <t>TOTAL BIAYA LAIN-LAIN SIE PERLENGKAPAN</t>
  </si>
  <si>
    <t>BIAYA LAIN-LAIN SIE KONSUMSI</t>
  </si>
  <si>
    <t>HARGA</t>
  </si>
  <si>
    <t>TOTAL BIAYA LAIN-LAIN SIE KONSUMSI</t>
  </si>
  <si>
    <t>REKAPITULASI BUKU KAS</t>
  </si>
  <si>
    <t>10.1.3</t>
  </si>
  <si>
    <t>10.1.3.3 Snack Panitia</t>
  </si>
  <si>
    <t>Biaya Lain-Lain Sie Kesehatan</t>
  </si>
  <si>
    <t>Biaya lain-Lain Sie Keamanan</t>
  </si>
  <si>
    <t>Biaya Lain-Lain Sie Humas dan Komunikasi</t>
  </si>
  <si>
    <t>Biaya Lain-Lain Sie Rohani</t>
  </si>
  <si>
    <t>Biaya Lain-Lain Sie Transportasi</t>
  </si>
  <si>
    <t>Biaya Lain-Lain Sie Pubdok</t>
  </si>
  <si>
    <t>Biaya Lain-Lain Sie Konsumsi</t>
  </si>
  <si>
    <t>Biaya Lain-Lain Sie Perlengkapan</t>
  </si>
  <si>
    <t>Biaya Lain-Lain Sie Acara</t>
  </si>
  <si>
    <t>Biaya Lain-Lain Sie Kesekretariatan</t>
  </si>
  <si>
    <t>Bulutangkis Tunggal Putra</t>
  </si>
  <si>
    <t>Bulutangkis Tunggal Putri</t>
  </si>
  <si>
    <t>Bulutangkis Ganda Putra</t>
  </si>
  <si>
    <t>Bulutangkis Ganda Putri</t>
  </si>
  <si>
    <t>Bulutangkis Campuran</t>
  </si>
  <si>
    <t>Biaya Lain-lain Sie Pubdok</t>
  </si>
  <si>
    <t>Biaya Lain-lain Sie Transportasi</t>
  </si>
  <si>
    <t>Biaya Lain-lain Sie Humas dan Komunikasi</t>
  </si>
  <si>
    <t>Biaya lain-lain Sie Keamanan</t>
  </si>
  <si>
    <t>Biaya Lain-lain Sie Kesehatan</t>
  </si>
  <si>
    <t>12 JUNI - 25 JUNI 2018</t>
  </si>
  <si>
    <t>5th EQUILIBRIUM SPORT LEAGUE (ESL)  2018</t>
  </si>
  <si>
    <t>Penggalian Dana ESL 2018</t>
  </si>
  <si>
    <t>Kertas Kop Kegiatan/Ketas F4/A4</t>
  </si>
  <si>
    <t>Amplop Kop Kegiatan/Amplop Putih/dsb</t>
  </si>
  <si>
    <t>Tinta Printer/Biaya Print</t>
  </si>
  <si>
    <t>Fotokopi</t>
  </si>
  <si>
    <t>Medali</t>
  </si>
  <si>
    <t>8.3.4</t>
  </si>
  <si>
    <t>Kantor Pos Regional 8</t>
  </si>
  <si>
    <t>Sewa Peralatan (LCD, Laptop, Screen, dll)</t>
  </si>
  <si>
    <t>6 hari</t>
  </si>
  <si>
    <t>Biaya Komunikasi (Pulsa, Wartel, dsb)</t>
  </si>
  <si>
    <t>Biaya Penyebaran/Pengiriman Proposal Kegiatan</t>
  </si>
  <si>
    <t>Total Pendapatan</t>
  </si>
  <si>
    <t>Total Pengeluaran</t>
  </si>
  <si>
    <t>Selisih</t>
  </si>
  <si>
    <t xml:space="preserve">Foto copy A4 </t>
  </si>
  <si>
    <t xml:space="preserve">print </t>
  </si>
  <si>
    <t xml:space="preserve">APRIL </t>
  </si>
  <si>
    <t>omizu GELAS-DUS (1 dus @ Rp 15.000)</t>
  </si>
  <si>
    <t>BPP Fakultas Ekonomi dan Bisnis Unud</t>
  </si>
  <si>
    <t>8.1.3.1</t>
  </si>
  <si>
    <t>COUNTERPAIN 60 GR (1 pcs @ Rp 66.500)</t>
  </si>
  <si>
    <t xml:space="preserve">Unul + Aing </t>
  </si>
  <si>
    <t>pertamax (11,236 Liter @Rp 8.900)</t>
  </si>
  <si>
    <t>4 papan score tenis meja (2 hari @Rp 100.000)</t>
  </si>
  <si>
    <t>Honor wasit cabang Sepak Bola (10 pertandingan @Rp 180.000)</t>
  </si>
  <si>
    <t>Honor wasit cabang Tenis Meja (2 hari @Rp 100.000) atas nama Gede Santika Jaya</t>
  </si>
  <si>
    <t>Honor wasit cabang Tenis Meja (2 hari @Rp 100.000) atas nama Komang Anik Sudarnita</t>
  </si>
  <si>
    <t>Honor wasit cabang Tenis Meja (2 hari @Rp 100.000) atas nama Kadek Ayu Ariartini</t>
  </si>
  <si>
    <t>Honor wasit cabang Tenis Meja (2 hari @Rp 100.000) atas nama Santika Bayu</t>
  </si>
  <si>
    <t>Honor wasit cabang Bulutangkis (1 hari  @Rp 150.000) atas nama Kadek Devi Hariyanti, S.Pd</t>
  </si>
  <si>
    <t>Honor wasit cabang Bulutangkis (1 hari  @Rp 150.000) atas nama Ni Made Wulan Purnama Sari</t>
  </si>
  <si>
    <t>Honor wasit cabang Bulutangkis (1 hari  @Rp 150.000) atas nama Gunawan Oktaviano Arfans</t>
  </si>
  <si>
    <t>Honor wasit cabang Bulutangkis (1 hari  @Rp 150.000) atas nama Erlangga Angkasa Ananda Muntra</t>
  </si>
  <si>
    <t>Honor wasit catur dalam kegiatan 5th ESL (1orang @Rp 150.000) atas nama Rio Surya Wijaya Theda</t>
  </si>
  <si>
    <t>Honor wasit cabor voli (1 hari  @Rp 150.000) atas nama I Gede Putra Pujiharsa, S.Pd</t>
  </si>
  <si>
    <t xml:space="preserve">Honor wasit cabor voli (1 hari  @Rp 150.000) atas nama I Gede Anom Dwi Hartawan, S.Pd </t>
  </si>
  <si>
    <t>Honor wasit cabor voli (1 hari  @Rp 100.000) atas nama I Gede Putra Pujiharsa, S.Pd</t>
  </si>
  <si>
    <t xml:space="preserve">Honor wasit cabor voli (1 hari  @Rp 100.000) atas nama I Gede Anom Dwi Hartawan, S.Pd </t>
  </si>
  <si>
    <t>Juara I cabang Sepak Bola atas nama Tim West FC</t>
  </si>
  <si>
    <t>8.1.1.1.1</t>
  </si>
  <si>
    <t>Juara II cabang Sepak Bola atas nama Tim Himadi</t>
  </si>
  <si>
    <t>8.1.1.1.2</t>
  </si>
  <si>
    <t>Juara III cabang Sepak Bola atas nama Tim IE</t>
  </si>
  <si>
    <t>8.1.1.1.3</t>
  </si>
  <si>
    <t xml:space="preserve">Top Scorer atas nama I Ketut Randu Wira Putra </t>
  </si>
  <si>
    <t>8.1.1.1.4</t>
  </si>
  <si>
    <t xml:space="preserve">Juara I cabang Tenis Meja Tunggal Putra atas nama I Made Boby Prabawa </t>
  </si>
  <si>
    <t>8.1.1.2.1</t>
  </si>
  <si>
    <t xml:space="preserve">Juara II cabang Tenis Meja Tunggal Putra atas nama I Nyoman Tri Putradinata Yoni </t>
  </si>
  <si>
    <t>8.1.1.2.2</t>
  </si>
  <si>
    <t xml:space="preserve">Juara III cabang Tenis Meja Tunggal Putra atas nama I Made Dwija Pramana Putra </t>
  </si>
  <si>
    <t>8.1.1.2.3</t>
  </si>
  <si>
    <t xml:space="preserve">Juara I cabang Tenis Meja Tunggal Putri atas nama Putu Diza Aprillia Maharani Puteri </t>
  </si>
  <si>
    <t>8.1.1.3.1</t>
  </si>
  <si>
    <t xml:space="preserve">Juara II cabang Tenis Meja Tunggal Putri atas nama I Gusti Agung Mas Mega Pratiwi </t>
  </si>
  <si>
    <t>8.1.1.3.2</t>
  </si>
  <si>
    <t xml:space="preserve">Juara III cabang Tenis Meja Tunggal Putri atas nama Kadek Pratiwi Supraba Putri </t>
  </si>
  <si>
    <t>8.1.1.3.3</t>
  </si>
  <si>
    <t xml:space="preserve">Juara I cabang Tenis Meja Ganda Putra atas nama I Made Boby Prabawa dan Made Okvan Dwi Purwadi </t>
  </si>
  <si>
    <t>8.1.1.4.1</t>
  </si>
  <si>
    <t>Juara II cabang Tenis Meja Ganda Putra atas nama I Komang Satria Megantara dan I Nyoman Tri Putradinata Yoni</t>
  </si>
  <si>
    <t>8.1.1.4.2</t>
  </si>
  <si>
    <t xml:space="preserve">Juara III cabang Tenis Meja Ganda Putra atas nama Putu Bagus Vijay Kumara Putra dan I Wayan Buda Arsana </t>
  </si>
  <si>
    <t>8.1.1.4.3</t>
  </si>
  <si>
    <t xml:space="preserve">Juara I cabang Tenis Meja Ganda Putri atas nama I Gusti Agung Mas Mega Pratiwi dan Putu Diza Aprillia Maharani Puteri </t>
  </si>
  <si>
    <t>8.1.1.5.1</t>
  </si>
  <si>
    <t xml:space="preserve">Juara II cabang Tenis Meja Ganda Putri atas nama Yosefa Katu Seno dan Ni Putu Pradnya Paramita </t>
  </si>
  <si>
    <t>8.1.1.5.2</t>
  </si>
  <si>
    <t xml:space="preserve">Juara III cabang Tenis Meja Ganda Putri atas nama Ni Putu Arlita Ekayanti dan Desak Putu Ratna Dewi </t>
  </si>
  <si>
    <t>8.1.1.5.3</t>
  </si>
  <si>
    <t>8.1.1.6.1</t>
  </si>
  <si>
    <t>8.1.1.6.2</t>
  </si>
  <si>
    <t>8.1.1.6.3</t>
  </si>
  <si>
    <t>Juara I cabang Bulutangkis Tunggal Putra atas nama Dennis Prasetya Wijaya</t>
  </si>
  <si>
    <t>8.1.1.7.1</t>
  </si>
  <si>
    <t>Juara II cabang Bulutangkis Tunggal Putra atas nama I Wayan Govinda Gotama Putra</t>
  </si>
  <si>
    <t>8.1.1.7.2</t>
  </si>
  <si>
    <t>Juara III cabang Bulutangkis Tunggal Putra atas nama Muhammad Emil Ibrahim</t>
  </si>
  <si>
    <t>8.1.1.7.3</t>
  </si>
  <si>
    <t>Juara I cabang Bulutangkis Tunggal Putri atas nama Ni Made Anggreyani</t>
  </si>
  <si>
    <t>8.1.1.8.1</t>
  </si>
  <si>
    <t>Juara II cabang Bulutangkis Tunggal Putri atas nama Ida Ayu Putri Indra Kirana</t>
  </si>
  <si>
    <t>8.1.1.8.2</t>
  </si>
  <si>
    <t>Juara III cabang Bulutangkis Tunggal Putri atas nama Ketut Bintang Pradnya Swari</t>
  </si>
  <si>
    <t>8.1.1.8.3</t>
  </si>
  <si>
    <t>Juara I cabang Bulutangkis Ganda Putra atas nama Ngurah Surya Maotama dan I Wayan Govinda Gotama Putra</t>
  </si>
  <si>
    <t>8.1.1.9.1</t>
  </si>
  <si>
    <t>Juara II cabang Bulutangkis Ganda Putra atas nama Muhammad Emil Ibrahim dan I Putu Pranata Eka Putra</t>
  </si>
  <si>
    <t>8.1.1.9.2</t>
  </si>
  <si>
    <t>Juara III cabang Bulutangkis Ganda Putra atas nama A.A. Gede Agung Guna Semara Wibawa dan I Nyoman Satria Wiradarma</t>
  </si>
  <si>
    <t>8.1.1.9.3</t>
  </si>
  <si>
    <t>Juara I cabang Bulutangkis Ganda Putri atas nama Ni Made Anggreyani dan Ni Made Juli Adelia</t>
  </si>
  <si>
    <t>8.1.1.10.1</t>
  </si>
  <si>
    <t xml:space="preserve">Juara II cabang Bulutangkis Ganda Putri atas nama Ida Ayu Putri Indra Kirana dan Ida Ayu Ary Putri Adnyani </t>
  </si>
  <si>
    <t>8.1.1.10.2</t>
  </si>
  <si>
    <t>Juara III cabang Bulutangkis Ganda Putri atas nama Ni Komang Febi Purnamiadi dan Alicia Arta Chandra</t>
  </si>
  <si>
    <t>8.1.1.10.3</t>
  </si>
  <si>
    <t>8.1.1.11.1</t>
  </si>
  <si>
    <t>8.1.1.11.2</t>
  </si>
  <si>
    <t>8.1.1.11.3</t>
  </si>
  <si>
    <t>Juara I cabang Catur atas nama I Komang Robintara</t>
  </si>
  <si>
    <t>8.1.1.12.1</t>
  </si>
  <si>
    <t>8.1.1.12.2</t>
  </si>
  <si>
    <t>Juara III cabang Catur atas nama I Kadek Ady Dibyaguna</t>
  </si>
  <si>
    <t>8.1.1.12.3</t>
  </si>
  <si>
    <t>Juara I cabang Voli atas nama Tim Squad A</t>
  </si>
  <si>
    <t>8.1.1.13.1</t>
  </si>
  <si>
    <t>Juara II cabang Voli atas nama Tim Himadi</t>
  </si>
  <si>
    <t>8.1.1.13.2</t>
  </si>
  <si>
    <t>Juara III cabang Voli atas nama Tim MJ Ganteng</t>
  </si>
  <si>
    <t>8.1.1.13.3</t>
  </si>
  <si>
    <t>Sponsorship untuk 5th ESL dari LPD Desa Adat Pecatu</t>
  </si>
  <si>
    <t>4</t>
  </si>
  <si>
    <t>Sponsorship untuk 5th ESL dari BPD BALI CAPEM UNUD</t>
  </si>
  <si>
    <t>8.1.3.2</t>
  </si>
  <si>
    <t>8.2.1.2</t>
  </si>
  <si>
    <t>FOTO COPY (50 lbr @Rp 200)</t>
  </si>
  <si>
    <t>8.2.1.3</t>
  </si>
  <si>
    <t>9.11.16</t>
  </si>
  <si>
    <t>BIAYA LAIN-LAIN SIE PUBDOK</t>
  </si>
  <si>
    <t>10.1.1.1</t>
  </si>
  <si>
    <t>10.1.1.2</t>
  </si>
  <si>
    <t>10.1.1.3</t>
  </si>
  <si>
    <t>10.1.1.4</t>
  </si>
  <si>
    <t>10.1.1.5</t>
  </si>
  <si>
    <t>10.1.1.6</t>
  </si>
  <si>
    <t>10.1.2.1</t>
  </si>
  <si>
    <t>10.1.2.2</t>
  </si>
  <si>
    <t>10.1.3.2</t>
  </si>
  <si>
    <t>10.1.3.1</t>
  </si>
  <si>
    <t>9.11.17</t>
  </si>
  <si>
    <t>9.11.18</t>
  </si>
  <si>
    <t>8.2.1.1</t>
  </si>
  <si>
    <t>JULI</t>
  </si>
  <si>
    <t>SIDU K.F.COPY F 70GR (1 x Rp 49.600)</t>
  </si>
  <si>
    <t>Kuitansi Kuda NCR rangkap 2 (1 xRp 6.000)</t>
  </si>
  <si>
    <t>KERTAS HVS SINAR DUNIA F4 70 (1 x Rp 49.500)</t>
  </si>
  <si>
    <t>KERTAS HVS SINAR DUNIA A4 70 (1 x Rp 44.000)</t>
  </si>
  <si>
    <t>Tinta X-TRAINK Universal BK (2 @Rp 28.000)</t>
  </si>
  <si>
    <t>PAKU KAYU 60 bh</t>
  </si>
  <si>
    <t>print warna (17 lbr @Rp 850)</t>
  </si>
  <si>
    <t>print warna (36 lbr @Rp 1.000)</t>
  </si>
  <si>
    <t>ngeprint (11 lbr @Rp 1.500)</t>
  </si>
  <si>
    <t>Cetak App 120 gr (6 lbr @Rp 1.750)</t>
  </si>
  <si>
    <t>App 260 gr (1 lbr @Rp 3.000)</t>
  </si>
  <si>
    <t>potong (1 lbr @Rp 5.000)</t>
  </si>
  <si>
    <t>print warna (42 lbr @Rp 1.000)</t>
  </si>
  <si>
    <t>Emco 31 (1 kaleng @Rp 60.000)</t>
  </si>
  <si>
    <t>Baut (9 buah @Rp 4.000)</t>
  </si>
  <si>
    <t>Kuas (1 buah @Rp 8.000)</t>
  </si>
  <si>
    <t>Papan Kayu ( 2 lbr @Rp 85.000)</t>
  </si>
  <si>
    <t>Print Warna (30 lbr @Rp 1.000)</t>
  </si>
  <si>
    <t>Print Amplop (2 lbr @Rp 2.000)</t>
  </si>
  <si>
    <t>print (50 lbr @Rp 1.000)</t>
  </si>
  <si>
    <t>CUP ANZI 240 ml (4 Box @Rp 13.500)</t>
  </si>
  <si>
    <t>Snack tecnikal meeting undangan (15 kotak @Rp 3.000)</t>
  </si>
  <si>
    <t>Snack tecnikal meeting sepak bola (14 bks @Rp 2.000)</t>
  </si>
  <si>
    <t>Snack tecnikal meeting tenis meja (15 bks @Rp 2.000)</t>
  </si>
  <si>
    <t>Snack tecnikal meeting bulutangkis (15 bks @Rp 2.000)</t>
  </si>
  <si>
    <t>Snack tecnikal meeting catur (14 bks Rp 2.000)</t>
  </si>
  <si>
    <t>Snack tecnikal meeting voli (12 bks @Rp 2.000)</t>
  </si>
  <si>
    <t>Nasi bungkus (30 bungkus @Rp 5.000)</t>
  </si>
  <si>
    <t>Print warna (20 lbr @Rp 1.000)</t>
  </si>
  <si>
    <t>Poto copy (28 lbr @Rp 200)</t>
  </si>
  <si>
    <t>Pejati (3 Buah @Rp 30.000)</t>
  </si>
  <si>
    <t>Canang isi 20 (1 Bungkus @Rp 15.000)</t>
  </si>
  <si>
    <t>Dupa (1 Bungkus @Rp 5.000)</t>
  </si>
  <si>
    <t>Jaja rarapan (2 Bungkus @Rp 1.000)</t>
  </si>
  <si>
    <t>DOUBLE TAPE POLAR 1 INCH (1 pcs @Rp 7.000)</t>
  </si>
  <si>
    <t>print warna (40 lbr @Rp 1.000)</t>
  </si>
  <si>
    <t>PRINT B/W (3 lbr @Rp 500)</t>
  </si>
  <si>
    <t>PRINT WARNA (93 lbr @Rp 1.000)</t>
  </si>
  <si>
    <t>PHOTO COPY KERTAS BURAM (258 lbr @Rp 150)</t>
  </si>
  <si>
    <t>PHOTO COPY (172 lbr @Rp 130)</t>
  </si>
  <si>
    <t>PRINT (1 lbr @Rp 1.000)</t>
  </si>
  <si>
    <t>PRINT B/W (9 lbr @Rp 2.500)</t>
  </si>
  <si>
    <t>PRINT WARNA (1 lbr @Rp 500)</t>
  </si>
  <si>
    <t>PHOTO COPY KWARTO/A4/F4 (1.849 lbr @Rp 175)</t>
  </si>
  <si>
    <t>PHOTO COPY KERTAS BURAM (2.279 lbr @Rp 130)</t>
  </si>
  <si>
    <t>PHOTO COPY F4 (108 lbr @Rp 194)</t>
  </si>
  <si>
    <t>Copy Buram (84 lbr @Rp 150)</t>
  </si>
  <si>
    <t>Amplop + print warna (7 lbr @Rp 2.000)</t>
  </si>
  <si>
    <t xml:space="preserve">Piala cup+tulisan+logo  (5 set @Rp 115.000, diskon 15%) </t>
  </si>
  <si>
    <t>kain merah (2m @Rp 12.000)</t>
  </si>
  <si>
    <t xml:space="preserve">sabuk (2m @Rp 15.000) </t>
  </si>
  <si>
    <t>BC LECES PTH (3 pcs @Rp 2.300)</t>
  </si>
  <si>
    <t>GUNTING GUNINDO HB85 (1 pcs @Rp 13.500)</t>
  </si>
  <si>
    <t xml:space="preserve">1 PAK Kresek Mr. Bean 28 PAK (1 PAK @Rp 9.000) </t>
  </si>
  <si>
    <t>1 PAK OPP 8x10 PAK (1 PAK @Rp 3.000)</t>
  </si>
  <si>
    <t>20 PCS Kotak Snack R-3 BA Warna PCS @ 500 (20 PCS @Rp 500)</t>
  </si>
  <si>
    <t>omizu GELAS-DUS (1 dus @Rp 15.000)</t>
  </si>
  <si>
    <t>Snack rapat teknis undangan (21 kotak @Rp 3.000)</t>
  </si>
  <si>
    <t>Snack rapat teknis panitia (93 bks @Rp 2.000)</t>
  </si>
  <si>
    <t>KTS CD WARNA F ISI 500 (5 pak @Rp 32.000)</t>
  </si>
  <si>
    <t>Photo Copy CD/Buram (440 lbr @Rp 130)</t>
  </si>
  <si>
    <t>COUNTERPAIN 60 GR (1 PCS @Rp 66.500)</t>
  </si>
  <si>
    <t>OXYCAN (1 PCS @Rp 37.500)</t>
  </si>
  <si>
    <t>Materai (1 buah @Rp 7.000)</t>
  </si>
  <si>
    <t>BAUT 3/8 x 10 C (7 buah @Rp 4.000)</t>
  </si>
  <si>
    <t>kotak R5 (10 pcs @Rp 600)</t>
  </si>
  <si>
    <t>Snack gladi undangan (10 kotak @Rp 3.000)</t>
  </si>
  <si>
    <t>Snack gladi pengisi acara (10 bks @Rp2.000)</t>
  </si>
  <si>
    <t>KOTAK R3 PUTIH 310 PC (20 pcs @Rp 500)</t>
  </si>
  <si>
    <t>OPP 6,5x07/025 K (1 pcs @Rp 2.500)</t>
  </si>
  <si>
    <t>omizu GELAS-DUS (2 dus @Rp 15.000)</t>
  </si>
  <si>
    <t>LAMPU LED VANSTAR 12 WT (1 PCS @Rp 14.900)</t>
  </si>
  <si>
    <t>LAMPU LED VANSTAR 9 WT (1 PCS @Rp 13.900)</t>
  </si>
  <si>
    <t>SALONPAS JET SPRAY 118ML (1 BTL @Rp70.000)</t>
  </si>
  <si>
    <t>ULTRAFIX 5x5 CM (1 PCS @Rp 15.000)</t>
  </si>
  <si>
    <t>Bola Tikar (1 buah @Rp 125.000)</t>
  </si>
  <si>
    <t>Mill (2 Zak @Rp 20.000)</t>
  </si>
  <si>
    <t>Pras Gong (1 buah @Rp 65.000)</t>
  </si>
  <si>
    <t>Pejati (1 buah @Rp 30.000)</t>
  </si>
  <si>
    <t>nasi bungkus panitia (93 bks @Rp 5.000)</t>
  </si>
  <si>
    <t>nasi bungkus sc (3 bks @Rp 5.000)</t>
  </si>
  <si>
    <t>Canang Kotak isi 20 (1 Bungkus @Rp 16.000)</t>
  </si>
  <si>
    <t>Jaja rarapan ( 2 Bungkus @Rp 1.000)</t>
  </si>
  <si>
    <t>Dupa (1 Bungkus @Rp 7.000)</t>
  </si>
  <si>
    <t>STOP KONTAK DEXICON  3M L-2 (1 PCS @Rp 28.800)</t>
  </si>
  <si>
    <t>CUK TE ARDE BROCO (1 PCS @Rp 23.900)</t>
  </si>
  <si>
    <t>Snack undangan pembukaan (21 kotak @Rp 3.000)</t>
  </si>
  <si>
    <t>Snack wasit (6 kotak @Rp 3.000)</t>
  </si>
  <si>
    <t>Snack tbm (4 kotak @Rp 3.000)</t>
  </si>
  <si>
    <t>Nasi Bungkus Pengisi Acara  (30 bungkus @Rp 5.000)</t>
  </si>
  <si>
    <t>Nasi Kotak wasit (4 kotak @Rp 12.000)</t>
  </si>
  <si>
    <t>PLAKBAN KAIN GT 2 (1 pcs @Rp 15.500)</t>
  </si>
  <si>
    <t>KLIN PAK ALUMINIUM FOIL REFILL (1 pcs @Rp 14.500)</t>
  </si>
  <si>
    <t>YOU C-1000 ORANGE WATER 500ML/2 (1 pcs @Rp 8.400)</t>
  </si>
  <si>
    <t>nasi kotak wasit (3 kotak @Rp 12.000)</t>
  </si>
  <si>
    <t>Piala KK I + tulisan (1 set @Rp 98.000)</t>
  </si>
  <si>
    <t>Canang isi 20 (20 buah @Rp 10.000)</t>
  </si>
  <si>
    <t>Dupa (1 Bungkus @ Rp 5.000)</t>
  </si>
  <si>
    <t>Pejati (2 buah @Rp 30.000)</t>
  </si>
  <si>
    <t>Canang isi 20 (2 Bungkus @Rp 10.000)</t>
  </si>
  <si>
    <t>Jaja rarapan (4 Bungkus @Rp 1.000)</t>
  </si>
  <si>
    <t>Snack wasit (4 kotak @Rp 3.000)</t>
  </si>
  <si>
    <t>nasi kotak wasit (2 kotak @Rp 12.000)</t>
  </si>
  <si>
    <t>Bola p/p DHS (1 slop @Rp 100.000)</t>
  </si>
  <si>
    <t>Snack wasit (8 kotak @Rp 3.000)</t>
  </si>
  <si>
    <t>nasi kotak wasit (4 kotak @Rp 12.000)</t>
  </si>
  <si>
    <t>Pastra Orange (1 slop @Rp 65.000)</t>
  </si>
  <si>
    <t>Foto Copy FOLIO / A4. 60gr, 70gr, 80gr (200 lbr @Rp 250)</t>
  </si>
  <si>
    <t>Snack wasit (3 kotak @Rp 3.000)</t>
  </si>
  <si>
    <t>Nasi Kotak wasit (2 kotak @Rp 12.000)</t>
  </si>
  <si>
    <t>SALONPAS JET SPRAY 118ML (1 pcs @Rp 84.315)</t>
  </si>
  <si>
    <t>Pertamax (11,236 Liter @Rp 8.900)</t>
  </si>
  <si>
    <t>Pertamax (22,472 Liter @Rp 8.900)</t>
  </si>
  <si>
    <t>2 PCS Kresek Kilat M 40 PCS @ 1000 (2 PCS @Rp 1.000)</t>
  </si>
  <si>
    <t>30 PCS Kotak Snack R3 BA POLOS DANIEL PCS @500 (30 PCS @Rp 500)</t>
  </si>
  <si>
    <t>AQUA GELAS (1 dus @Rp 28.600)</t>
  </si>
  <si>
    <t>Snack undangan penutupan (14 kotak @Rp 3.000)</t>
  </si>
  <si>
    <t>Snack tbm (10 kotak @Rp 3.000)</t>
  </si>
  <si>
    <t>3 Nasi Kotak Wasit (3 kotak @Rp 12.000)</t>
  </si>
  <si>
    <t>AMPLOP CASING B ISI 10 (2 pcs @Rp 2.000)</t>
  </si>
  <si>
    <t>Sak Mil (2 zak @Rp 14.000)</t>
  </si>
  <si>
    <t>AMPLOP CASING B ISI 10 (3 pcs @Rp 2.000)</t>
  </si>
  <si>
    <t>MAP BIASA (36 pcs @Rp 600)</t>
  </si>
  <si>
    <t>KWITANSI NCR 333 MINI 2X25 (1 PCS @Rp 3.500)</t>
  </si>
  <si>
    <t>BUKTI KAS MASUK NCR TKL 2X25 (5 PCS @Rp 5.000)</t>
  </si>
  <si>
    <t>1 PCS Solasi Nachi 1/2 x 25 PCS ( 1 PCS @Rp 2.000)</t>
  </si>
  <si>
    <t>20 PCS Kotak Snack R3 BA POLOS DANIEL PCS @ 500 ( 20 PCS @Rp 500)</t>
  </si>
  <si>
    <t>1 PAK OPP 10,5x10,5 PAK (1 PAK @Rp 4.000)</t>
  </si>
  <si>
    <t>1 PAK OPP 6x9 PAK (1 PAK @Rp 2.500)</t>
  </si>
  <si>
    <t>Pendaftaran peserta cabang Catur Ekstensi (3 orang @Rp 30.000)</t>
  </si>
  <si>
    <t>Pendaftaran peserta cabang Bulutangkis Tunggal Putra Ekstensi (3 orang @Rp 60.000)</t>
  </si>
  <si>
    <t>Pendaftaran peserta cabang Bulutangkis Tunggal Putri Ekstensi (2 orang @Rp 60.000)</t>
  </si>
  <si>
    <t>Pendaftaran peserta cabang Tenis Meja Tunggal Putra Ekstensi (2 orang @Rp 60.000)</t>
  </si>
  <si>
    <t>Pendaftaran peserta cabang Tenis Meja Tunggal Putri Ekstensi (2 orang @Rp 60.000)</t>
  </si>
  <si>
    <t>Pendaftaran peserta cabang Catur Manajemen (3 orang @Rp 30.000)</t>
  </si>
  <si>
    <t>Pendaftaran peserta cabang Bulutangkis Tunggal Putra Manajemen (1 orang @Rp 60.000)</t>
  </si>
  <si>
    <t>Pendaftaran peserta cabang Bulutangkis Tunggal Putri Manajemen (2 orang @Rp 60.000)</t>
  </si>
  <si>
    <t>Pendaftaran peserta cabang Tenis Meja Tunggal Putra Manajemen (2 orang @Rp 60.000)</t>
  </si>
  <si>
    <t>Pendaftaran peserta cabang Tenis Meja Tunggal Putri Manajemen (2 orang @Rp 60.000)</t>
  </si>
  <si>
    <t>Pendaftaran peserta cabang Catur Diploma (2 orang @Rp 30.000)</t>
  </si>
  <si>
    <t>Pendaftaran peserta cabang Bulutangkis Tunggal Putra Diploma (3 orang @Rp 60.000)</t>
  </si>
  <si>
    <t>Pendaftaran peserta cabang Bulutangkis Tunggal Putri Diploma (2 orang @Rp 60.000)</t>
  </si>
  <si>
    <t>Pendaftaran peserta cabang Tenis Meja Tunggal Putra Diploma (2 orang @Rp 60.000)</t>
  </si>
  <si>
    <t>Pendaftaran peserta cabang Tenis Meja Tunggal Putri Diploma (2 orang @Rp 60.000)</t>
  </si>
  <si>
    <t>Pendaftaran peserta cabang Catur Akuntansi (3 orang @Rp 30.000)</t>
  </si>
  <si>
    <t>Pendaftaran peserta cabang Bulutangkis Tunggal Putra Akuntansi (3 orang @Rp 60.000)</t>
  </si>
  <si>
    <t>Pendaftaran peserta cabang Bulutangkis Tunggal Putri Akuntansi (3 orang @Rp 60.000)</t>
  </si>
  <si>
    <t>Pendaftaran peserta cabang Tenis Meja Tunggal Putra Akuntansi (2 orang @Rp 60.000)</t>
  </si>
  <si>
    <t>Pendaftaran peserta cabang Tenis Meja Tunggal Putri Akuntansi (2 orang @Rp 60.000)</t>
  </si>
  <si>
    <t>Pendaftaran peserta cabang Catur Ekonomi Pembangunan (3 orang @Rp 30.000)</t>
  </si>
  <si>
    <t>Pendaftaran peserta cabang Bulutangkis Tunggal Putra Ekonomi Pembangunan (3 orang @Rp 60.000)</t>
  </si>
  <si>
    <t>Pendaftaran peserta cabang Bulutangkis Tunggal Putri Ekonomi Pembangunan (2 orang @Rp 60.000)</t>
  </si>
  <si>
    <t>Pendaftaran peserta cabang Tenis Meja Tunggal Putra Ekonomi Pembangunan (2 orang @Rp 60.000)</t>
  </si>
  <si>
    <t>Pendaftaran peserta cabang Tenis Meja Tunggal Putri Ekonomi Pembangunan (2 orang @Rp 60.000)</t>
  </si>
  <si>
    <t>Pendaftaran peserta  cabang Bulutangkis Ganda Putra Ekstensi (3 pasang @Rp 85.000)</t>
  </si>
  <si>
    <t>Pendaftaran peserta cabang Bulutangkis Ganda Putri Ekstensi (2 pasang @Rp 85.000)</t>
  </si>
  <si>
    <t>Pendaftaran peserta cabang Bulutangkis Ganda Campuran Ekstensi (3 pasang @Rp 85.000)</t>
  </si>
  <si>
    <t>Pendaftaran peserta cabang Tenis Meja Ganda Putra Ekstensi (2 pasang @Rp 85.000)</t>
  </si>
  <si>
    <t>Pendaftaran peserta cabang Tenis Meja Ganda Putri Ekstensi (1 pasang @Rp 85.000)</t>
  </si>
  <si>
    <t>Pendaftaran peserta cabang Tenis Meja Ganda Campuran Ekstensi (2 pasang @Rp 85.000)</t>
  </si>
  <si>
    <t>Pendaftaran peserta  cabang Bulutangkis Ganda Putra Manajemen (3 pasang @Rp 85.000)</t>
  </si>
  <si>
    <t>Pendaftaran peserta cabang Bulutangkis Ganda Putri Manajemen (1 pasang @Rp 85.000)</t>
  </si>
  <si>
    <t>Pendaftaran peserta cabang Bulutangkis Ganda Campuran Manajemen (2 pasang @Rp 85.000)</t>
  </si>
  <si>
    <t>Pendaftaran peserta cabang Tenis Meja Ganda Putra Manajemen (2 pasang @Rp 85.000)</t>
  </si>
  <si>
    <t>Pendaftaran peserta cabang Tenis Meja Ganda Putri Manajemen (1 pasang @Rp 85.000)</t>
  </si>
  <si>
    <t>Pendaftaran peserta cabang Tenis Meja Ganda Campuran Manajemen (1 pasang @Rp 85.000)</t>
  </si>
  <si>
    <t>Pendaftaran peserta  cabang Bulutangkis Ganda Putra Diploma (2 pasang @Rp 85.000)</t>
  </si>
  <si>
    <t>Pendaftaran peserta cabang Bulutangkis Ganda Putri Diploma (1 pasang @Rp 85.000)</t>
  </si>
  <si>
    <t>Pendaftaran peserta cabang Bulutangkis Ganda Campuran Diploma (3 pasang @Rp 85.000)</t>
  </si>
  <si>
    <t>Pendaftaran peserta cabang Tenis Meja Ganda Putra Diploma (1 pasang @Rp 85.000)</t>
  </si>
  <si>
    <t>Pendaftaran peserta cabang Tenis Meja Ganda Putri Diploma (1 pasang @Rp 85.000)</t>
  </si>
  <si>
    <t>Pendaftaran peserta cabang Tenis Meja Ganda Campuran Diploma (1 pasang @Rp 85.000)</t>
  </si>
  <si>
    <t>Pendaftaran peserta  cabang Bulutangkis Ganda Putra Diploma (1 pasang @Rp 85.000)</t>
  </si>
  <si>
    <t>Pendaftaran peserta  cabang Bulutangkis Ganda Putra Akuntansi (3 pasang @Rp 85.000)</t>
  </si>
  <si>
    <t>Pendaftaran peserta cabang Bulutangkis Ganda Putri Akuntansi (2 pasang @Rp 85.000)</t>
  </si>
  <si>
    <t>Pendaftaran peserta cabang Bulutangkis Ganda Campuran Akuntansi (3 pasang @Rp 85.000)</t>
  </si>
  <si>
    <t>Pendaftaran peserta cabang Tenis Meja Ganda Putra Akuntansi (2 pasang @Rp 85.000)</t>
  </si>
  <si>
    <t>Pendaftaran peserta cabang Tenis Meja Ganda Putri Akuntansi (1 pasang @Rp 85.000)</t>
  </si>
  <si>
    <t>Pendaftaran peserta cabang Tenis Meja Ganda Campuran Akuntansi (1 pasang @Rp 85.000)</t>
  </si>
  <si>
    <t>Pendaftaran peserta  cabang Bulutangkis Ganda Putra Ekonomi Pembangunan (3 pasang @Rp 85.000)</t>
  </si>
  <si>
    <t>Pendaftaran peserta cabang Bulutangkis Ganda Putri Ekonomi Pembangunan (1 pasang @Rp 85.000)</t>
  </si>
  <si>
    <t>Pendaftaran peserta cabang Bulutangkis Ganda Campuran Ekonomi Pembangunan (2 pasang @Rp 85.000)</t>
  </si>
  <si>
    <t>Pendaftaran peserta cabang Tenis Meja Ganda Putra Ekonomi Pembangunan (2 pasang @Rp 85.000)</t>
  </si>
  <si>
    <t>Pendaftaran peserta cabang Tenis Meja Ganda Putri Ekonomi Pembangunan (1 pasang @Rp 85.000)</t>
  </si>
  <si>
    <t>Pendaftaran peserta cabang Tenis Meja Ganda Campuran Ekonomi Pembangunan (1 pasang @Rp 85.000)</t>
  </si>
  <si>
    <t>Pendaftaran peserta cabang Sepak Bola Ekstensi (2 tim @Rp 375.000)</t>
  </si>
  <si>
    <t>Pendaftaran peserta cabang Voli Ekstensi (2 tim @Rp 150.000)</t>
  </si>
  <si>
    <t>Pendaftaran peserta cabang Sepak Bola Manajemen (1 tim @Rp 375.000)</t>
  </si>
  <si>
    <t>Pendaftaran peserta cabang Voli Manajemen (1 tim @Rp 150.000)</t>
  </si>
  <si>
    <t>Pendaftaran peserta cabang Sepak Bola Diploma (1 tim @Rp 375.000)</t>
  </si>
  <si>
    <t>Pendaftaran peserta cabang Voli Diploma (1 tim @Rp 150.000)</t>
  </si>
  <si>
    <t>Pendaftaran peserta cabang Sepak Bola Ekonomi Pembangunan (1 tim @Rp 375.000)</t>
  </si>
  <si>
    <t>Pendaftaran peserta cabang Voli Ekonomi Pembangunan (1 tim @Rp 150.000)</t>
  </si>
  <si>
    <t>Pendaftaran peserta cabang Sepak Bola Akuntansi (1 tim @Rp 375.000)</t>
  </si>
  <si>
    <t>Pendaftaran peserta cabang Voli Akuntansi (1 tim @Rp 150.000)</t>
  </si>
  <si>
    <t>Kartu Kuning dari  tim Sepak Bola Himadi  atas nama Agil</t>
  </si>
  <si>
    <t>Sewa stand dari mie ayam dan mojito (1 hari @Rp 150.000)</t>
  </si>
  <si>
    <t>Kartu Kuning dari  Tim Sepak Bola West FC atas nama Ary</t>
  </si>
  <si>
    <t>Kartu Kuning dari  Tim Sepak Bola West FC atas nama Ari NP</t>
  </si>
  <si>
    <t>Kartu Kuning dari  Tim Sepak Bola Arjuna FC atas nama Agus</t>
  </si>
  <si>
    <t>Kartu Merah dari  Tim  Sepak Bola Arjuna FC atas nama Fernanda</t>
  </si>
  <si>
    <t>3 PCS Kresek Kilat M 40 PCS @ 1000 (3 PCS @Rp 1.000)</t>
  </si>
  <si>
    <t>Udayana STD F (150x70 cm @Rp 15.000/m)</t>
  </si>
  <si>
    <t>ESL STD NF (350x300 cm @Rp 15.000/m)</t>
  </si>
  <si>
    <t>Proudly F (200x500 cm @Rp15.000/m)</t>
  </si>
  <si>
    <t>Bem (300x140 cm @Rp 15.000/m)</t>
  </si>
  <si>
    <t>LEM GLUE STICK EAGLE TY-31 0 21GR (3 PCS x Rp 5.000)</t>
  </si>
  <si>
    <t>KERTAS CD PAS (20) (1 Pcs @Rp 33.000)</t>
  </si>
  <si>
    <t>Prmi Blusswhite (310 lembar @Rp 3.000/sisi)</t>
  </si>
  <si>
    <t>Hasil Penjualan Sie Penggalian Dana Equilibrium Sport League 2018</t>
  </si>
  <si>
    <t xml:space="preserve">Juara I cabang Tenis Meja Ganda Campuran atas nama I Made Boby Prabawa dan  Putu Diza Aprillia Maharani Puteri </t>
  </si>
  <si>
    <t xml:space="preserve">Juara II cabang Tenis Meja Ganda Campuran atas nama Made Okvan Dwi Purwadi dan I Gusti Agung Mas Mega Pratiwi </t>
  </si>
  <si>
    <t xml:space="preserve">Juara III cabang Tenis Meja Ganda Campuran atas nama Kadek Dika Arya Putra dan Putu Arina Indah Puspita Dewi </t>
  </si>
  <si>
    <t xml:space="preserve">Juara I cabang Bulutangkis Ganda Campuran atas nama Dennis Prasetya Wijaya dan Ni Made Anggreyani </t>
  </si>
  <si>
    <t xml:space="preserve">Juara II cabang Bulutangkis  Ganda Campuran atas nama I Wayan Govinda Gotama Putra dan Ni Putu Ana Kusuma Dewi </t>
  </si>
  <si>
    <t xml:space="preserve">Juara III cabang Bulutangkis Ganda Campuran atas nama I Nyoman Satria Wiradarma dan Ketut Bintang Pradnya Swari </t>
  </si>
  <si>
    <t>T. 3x5 STD (12-13/6) (4 x 2 HR @Rp 125.000)</t>
  </si>
  <si>
    <t>T. 3x5 STD (23-25/6) (4 x 3 HR @Rp 125.000)</t>
  </si>
  <si>
    <t>Sewa stand  dari mie ayam dan mojito (1 hari @Rp 275.000)</t>
  </si>
  <si>
    <t>Kayu (6 btg @Rp 16.500)</t>
  </si>
  <si>
    <t>Nasi TM</t>
  </si>
  <si>
    <t>1 hari</t>
  </si>
  <si>
    <t>10.2.2</t>
  </si>
  <si>
    <t>10.2.2.1 Nasi Wasit</t>
  </si>
  <si>
    <t>10.2.2.2 Nasi Panitia</t>
  </si>
  <si>
    <t>10.2.2.3 Nasi SC</t>
  </si>
  <si>
    <t>10.2.2.4 Nasi Pengisi Acara</t>
  </si>
  <si>
    <t>Cat Pilox (1 klg @Rp 22.000)</t>
  </si>
  <si>
    <t>Piala ESL FEB Unud (1 bh @Rp 1.400.000)</t>
  </si>
  <si>
    <t>potong (@Rp.10.000)</t>
  </si>
  <si>
    <t>Snack Gladi</t>
  </si>
  <si>
    <t>10.1.3.1 Snack Undangan</t>
  </si>
  <si>
    <t>10.1.4</t>
  </si>
  <si>
    <t>10.1.4.1 Snack Undangan Pembukaan</t>
  </si>
  <si>
    <t>10.1.4.2 Snack Undangan Penutupan</t>
  </si>
  <si>
    <t>10.1.4.3 Snack Panitia</t>
  </si>
  <si>
    <t>10.1.4.4 Snack Wasit</t>
  </si>
  <si>
    <t>10.1.4.5 Snack Pengisi Acara</t>
  </si>
  <si>
    <t>LAP. LETDA MADE PICA SANUR TGL 12/6 (1 hari), 13, 22, 23, 24, 25 JUNI (1/2 hari) (@Rp. 1.750.000)</t>
  </si>
  <si>
    <t>JASA KEBERSIHAN (@Rp.300.000)</t>
  </si>
  <si>
    <t>10.1.4.6 Snack TBM</t>
  </si>
  <si>
    <t>10.1.4.6</t>
  </si>
  <si>
    <t>Sewa timer (@Rp.120.000)</t>
  </si>
  <si>
    <t>6 jam 08.00-14.00 4 lapangan (@720.000)</t>
  </si>
  <si>
    <t>6 jam 08.00-14.00 2 lap, 3 jam 14.00-17.00 1 lap (@Rp. 460.000)</t>
  </si>
  <si>
    <t>Juara II cabang Catur atas nama Yeslin Margareta</t>
  </si>
  <si>
    <t>10.1.3.2 Snack Pengisi Acara</t>
  </si>
  <si>
    <t>5 hari</t>
  </si>
  <si>
    <t>10.2.2.1</t>
  </si>
  <si>
    <t>10.2.2.2</t>
  </si>
  <si>
    <t xml:space="preserve">10.2.2.3 </t>
  </si>
  <si>
    <t>10.1.4.1</t>
  </si>
  <si>
    <t>10.1.4.2</t>
  </si>
  <si>
    <t>10.1.4.4</t>
  </si>
  <si>
    <t>10.2.2.4</t>
  </si>
  <si>
    <t>Mill (3 Zak @Rp 12.000)</t>
  </si>
  <si>
    <t>Canang (1 bks @Rp 15.000)</t>
  </si>
  <si>
    <t>Dupa (1 bks @Rp 5.000)</t>
  </si>
  <si>
    <t>Jaja Rarapan (1 bks @Rp 1.000)</t>
  </si>
  <si>
    <t>Canang (1 bks @Rp 10.000)</t>
  </si>
  <si>
    <t>Canang (1 bks @Rp 12.000)</t>
  </si>
  <si>
    <t>Dupa (1 bks @Rp 7.000)</t>
  </si>
  <si>
    <t>nasi kotak wasit (4 ktk @Rp 12.000)</t>
  </si>
  <si>
    <t>Pejati (1 bh @Rp 30.000)</t>
  </si>
  <si>
    <t>Jaja Rarapan (1 bks @Rp 2.000)</t>
  </si>
  <si>
    <t>Pejati (1 bh @ Rp 30.000)</t>
  </si>
  <si>
    <t>mil (2 Sk @Rp 12.000)</t>
  </si>
  <si>
    <t>Print A4 (14 lbr @Rp 300)</t>
  </si>
  <si>
    <t>Sewa Stand dari Fresh and Happy Drink (1 hari @Rp 150.000)</t>
  </si>
  <si>
    <t>Snack TBM (4 kotak @Rp 3.000)</t>
  </si>
  <si>
    <t>App 120 B/n (2 @ Rp 3.500)</t>
  </si>
  <si>
    <t>ptg (1 @ Rp 5.000)</t>
  </si>
  <si>
    <t>SIE PERTANDINGAN</t>
  </si>
  <si>
    <t>19.1</t>
  </si>
  <si>
    <t>19.2</t>
  </si>
  <si>
    <t xml:space="preserve">19.1.1 </t>
  </si>
  <si>
    <t xml:space="preserve">19.1.2 </t>
  </si>
  <si>
    <t xml:space="preserve">19.1.3 </t>
  </si>
  <si>
    <t>19.1.4</t>
  </si>
  <si>
    <t>19.1.5</t>
  </si>
  <si>
    <t>Biaya Lain-Lain Sie Pertandingan</t>
  </si>
  <si>
    <t>Fee Wasit</t>
  </si>
  <si>
    <t>Biaya Lain-lain Sie Pertandingan</t>
  </si>
  <si>
    <t>BUKU KAS PEMASUKAN</t>
  </si>
  <si>
    <t>BUKU KAS PENGELUARAN</t>
  </si>
  <si>
    <t>TOTAL BIAYA SIE PERTANDINGAN</t>
  </si>
  <si>
    <t>TOTAL BIAYA LAIN-LAIN SIE PUBDOK</t>
  </si>
  <si>
    <t>Snack TM Undangan (10 biji @Rp 1.000)</t>
  </si>
  <si>
    <t>Snack Undangan Penutupan (16 kotak @Rp 3.000 + 1 biji @Rp 1.000)</t>
  </si>
  <si>
    <t>Cat</t>
  </si>
  <si>
    <t>Baut</t>
  </si>
  <si>
    <t>Kuas</t>
  </si>
  <si>
    <t>Kayu</t>
  </si>
  <si>
    <t>Double tape</t>
  </si>
  <si>
    <t>Kain</t>
  </si>
  <si>
    <t>Sabuk</t>
  </si>
  <si>
    <t>BC Leces</t>
  </si>
  <si>
    <t>Gunting</t>
  </si>
  <si>
    <t>Paku kayu</t>
  </si>
  <si>
    <t>Lampu LED</t>
  </si>
  <si>
    <t>Mill</t>
  </si>
  <si>
    <t>Stop Kontak</t>
  </si>
  <si>
    <t>Cuk Te</t>
  </si>
  <si>
    <t>Plakban kain</t>
  </si>
  <si>
    <t>Aluminium foil</t>
  </si>
  <si>
    <t>Tali rafia</t>
  </si>
  <si>
    <t>You C-1000 Orange Water</t>
  </si>
  <si>
    <t>kaleng</t>
  </si>
  <si>
    <t>meter</t>
  </si>
  <si>
    <t>zak</t>
  </si>
  <si>
    <t>mendali yunita (@Rp. 2.850.000)</t>
  </si>
  <si>
    <t>TALI RAFIA 1 KG WARNA CAMPUR (1 @Rp 14.500)</t>
  </si>
  <si>
    <t>Kertas Kapo (10 pcs @Rp 1.000)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</si>
</sst>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Rp&quot;* #,##0_);_(&quot;Rp&quot;* \(#,##0\);_(&quot;Rp&quot;* &quot;-&quot;_);_(@_)"/>
    <numFmt numFmtId="41" formatCode="_(* #,##0_);_(* \(#,##0\);_(* &quot;-&quot;_);_(@_)"/>
    <numFmt numFmtId="164" formatCode="_-&quot;Rp&quot;* #,##0_-;\-&quot;Rp&quot;* #,##0_-;_-&quot;Rp&quot;* &quot;-&quot;_-;_-@_-"/>
    <numFmt numFmtId="165" formatCode="[$-F800]dddd\,\ mmmm\ dd\,\ yyyy"/>
    <numFmt numFmtId="166" formatCode="_([$Rp-421]* #,##0_);_([$Rp-421]* \(#,##0\);_([$Rp-421]* &quot;-&quot;_);_(@_)"/>
    <numFmt numFmtId="167" formatCode="_(* #,##0.00_);_(* \(#,##0.00\);_(* \-??_);_(@_)"/>
    <numFmt numFmtId="168" formatCode="_(&quot;$&quot;* #,##0_);_(&quot;$&quot;* \(#,##0\);_(&quot;$&quot;* &quot;-&quot;_);_(@_)"/>
    <numFmt numFmtId="169" formatCode="_-[$Rp-421]* #,##0_-;\-[$Rp-421]* #,##0_-;_-[$Rp-421]* &quot;-&quot;_-;_-@_-"/>
    <numFmt numFmtId="170" formatCode="_(&quot;IDR&quot;* #,##0.00_);_(&quot;IDR&quot;* \(#,##0.00\);_(&quot;IDR&quot;* &quot;-&quot;??_);_(@_)"/>
    <numFmt numFmtId="171" formatCode="_([$Rp-421]* #,##0_);_([$Rp-421]* \(#,##0\);_([$Rp-421]* &quot;-&quot;??_);_(@_)"/>
    <numFmt numFmtId="172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  <charset val="134"/>
    </font>
    <font>
      <b/>
      <sz val="12"/>
      <name val="Times"/>
      <charset val="134"/>
    </font>
    <font>
      <sz val="12"/>
      <name val="Times"/>
      <charset val="134"/>
    </font>
    <font>
      <b/>
      <sz val="12"/>
      <name val="Times"/>
      <charset val="1"/>
    </font>
    <font>
      <b/>
      <sz val="12"/>
      <color theme="1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name val="Times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168" fontId="2" fillId="0" borderId="0" applyFont="0" applyFill="0" applyBorder="0" applyAlignment="0" applyProtection="0"/>
    <xf numFmtId="0" fontId="14" fillId="0" borderId="0">
      <alignment vertical="center"/>
    </xf>
    <xf numFmtId="170" fontId="6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418">
    <xf numFmtId="0" fontId="0" fillId="0" borderId="0" xfId="0"/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15" fillId="0" borderId="0" xfId="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horizontal="left" vertical="center"/>
    </xf>
    <xf numFmtId="171" fontId="16" fillId="0" borderId="0" xfId="6" applyNumberFormat="1" applyFont="1" applyFill="1" applyBorder="1" applyAlignment="1">
      <alignment vertical="center"/>
    </xf>
    <xf numFmtId="171" fontId="16" fillId="0" borderId="0" xfId="5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71" fontId="3" fillId="0" borderId="0" xfId="4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71" fontId="18" fillId="0" borderId="0" xfId="4" applyNumberFormat="1" applyFont="1" applyFill="1" applyBorder="1" applyAlignment="1">
      <alignment horizontal="right" vertical="center"/>
    </xf>
    <xf numFmtId="171" fontId="17" fillId="0" borderId="0" xfId="5" applyNumberFormat="1" applyFont="1" applyFill="1" applyAlignment="1">
      <alignment vertical="center"/>
    </xf>
    <xf numFmtId="17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5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6" fillId="0" borderId="0" xfId="5" applyFont="1" applyFill="1" applyBorder="1" applyAlignment="1">
      <alignment vertical="center" wrapText="1"/>
    </xf>
    <xf numFmtId="0" fontId="15" fillId="0" borderId="0" xfId="5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left" vertical="center"/>
    </xf>
    <xf numFmtId="171" fontId="20" fillId="0" borderId="0" xfId="5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2" fontId="4" fillId="0" borderId="0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2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42" fontId="8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42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164" fontId="8" fillId="0" borderId="0" xfId="2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1" fillId="0" borderId="0" xfId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42" fontId="3" fillId="0" borderId="0" xfId="0" applyNumberFormat="1" applyFont="1" applyFill="1" applyAlignment="1">
      <alignment vertical="center"/>
    </xf>
    <xf numFmtId="42" fontId="8" fillId="0" borderId="0" xfId="1" applyNumberFormat="1" applyFont="1" applyFill="1" applyBorder="1" applyAlignment="1">
      <alignment horizontal="right" vertical="center"/>
    </xf>
    <xf numFmtId="42" fontId="8" fillId="0" borderId="0" xfId="1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42" fontId="11" fillId="0" borderId="0" xfId="1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42" fontId="8" fillId="0" borderId="0" xfId="1" applyNumberFormat="1" applyFont="1" applyFill="1" applyBorder="1" applyAlignment="1">
      <alignment horizontal="center" vertical="center"/>
    </xf>
    <xf numFmtId="42" fontId="11" fillId="0" borderId="0" xfId="1" applyNumberFormat="1" applyFont="1" applyFill="1" applyBorder="1" applyAlignment="1">
      <alignment horizontal="right" vertical="center"/>
    </xf>
    <xf numFmtId="42" fontId="4" fillId="0" borderId="0" xfId="0" applyNumberFormat="1" applyFont="1" applyFill="1" applyAlignment="1">
      <alignment horizontal="center" vertical="center"/>
    </xf>
    <xf numFmtId="42" fontId="15" fillId="0" borderId="0" xfId="5" applyNumberFormat="1" applyFont="1" applyFill="1" applyBorder="1" applyAlignment="1">
      <alignment horizontal="center" vertical="center" wrapText="1"/>
    </xf>
    <xf numFmtId="42" fontId="16" fillId="0" borderId="0" xfId="5" applyNumberFormat="1" applyFont="1" applyFill="1" applyBorder="1" applyAlignment="1">
      <alignment horizontal="left" vertical="center"/>
    </xf>
    <xf numFmtId="42" fontId="3" fillId="0" borderId="0" xfId="4" applyNumberFormat="1" applyFont="1" applyFill="1" applyBorder="1" applyAlignment="1">
      <alignment vertical="center"/>
    </xf>
    <xf numFmtId="42" fontId="18" fillId="0" borderId="0" xfId="4" applyNumberFormat="1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vertical="center"/>
    </xf>
    <xf numFmtId="42" fontId="19" fillId="0" borderId="0" xfId="4" applyNumberFormat="1" applyFont="1" applyFill="1" applyBorder="1" applyAlignment="1">
      <alignment horizontal="center" vertical="center"/>
    </xf>
    <xf numFmtId="42" fontId="12" fillId="0" borderId="0" xfId="4" applyNumberFormat="1" applyFont="1" applyFill="1" applyBorder="1" applyAlignment="1">
      <alignment horizontal="center" vertical="center"/>
    </xf>
    <xf numFmtId="42" fontId="19" fillId="0" borderId="0" xfId="4" applyNumberFormat="1" applyFont="1" applyFill="1" applyBorder="1" applyAlignment="1">
      <alignment vertical="center"/>
    </xf>
    <xf numFmtId="42" fontId="3" fillId="0" borderId="0" xfId="0" applyNumberFormat="1" applyFont="1" applyFill="1" applyBorder="1" applyAlignment="1">
      <alignment horizontal="center" vertical="center"/>
    </xf>
    <xf numFmtId="42" fontId="3" fillId="0" borderId="0" xfId="0" applyNumberFormat="1" applyFont="1" applyFill="1" applyAlignment="1">
      <alignment horizontal="center" vertical="center"/>
    </xf>
    <xf numFmtId="4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2" fontId="8" fillId="0" borderId="0" xfId="4" applyNumberFormat="1" applyFont="1" applyFill="1" applyBorder="1" applyAlignment="1">
      <alignment horizontal="center" vertical="center"/>
    </xf>
    <xf numFmtId="166" fontId="8" fillId="0" borderId="0" xfId="4" applyNumberFormat="1" applyFont="1" applyFill="1" applyBorder="1" applyAlignment="1">
      <alignment vertical="center"/>
    </xf>
    <xf numFmtId="166" fontId="8" fillId="0" borderId="0" xfId="4" applyNumberFormat="1" applyFont="1" applyFill="1" applyBorder="1" applyAlignment="1">
      <alignment horizontal="center" vertical="center"/>
    </xf>
    <xf numFmtId="42" fontId="3" fillId="0" borderId="0" xfId="46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42" fontId="22" fillId="0" borderId="0" xfId="46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vertical="center"/>
    </xf>
    <xf numFmtId="0" fontId="18" fillId="0" borderId="0" xfId="1" applyFont="1" applyFill="1" applyAlignment="1">
      <alignment vertical="center"/>
    </xf>
    <xf numFmtId="165" fontId="22" fillId="0" borderId="0" xfId="0" applyNumberFormat="1" applyFont="1" applyFill="1" applyBorder="1" applyAlignment="1">
      <alignment horizontal="center" vertical="center"/>
    </xf>
    <xf numFmtId="42" fontId="22" fillId="0" borderId="0" xfId="46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2" fontId="21" fillId="0" borderId="0" xfId="46" applyNumberFormat="1" applyFont="1" applyFill="1" applyAlignment="1">
      <alignment vertical="center"/>
    </xf>
    <xf numFmtId="166" fontId="21" fillId="0" borderId="0" xfId="0" applyNumberFormat="1" applyFont="1" applyFill="1" applyAlignment="1">
      <alignment horizontal="right" vertical="center"/>
    </xf>
    <xf numFmtId="42" fontId="22" fillId="0" borderId="6" xfId="46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37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42" fontId="21" fillId="0" borderId="6" xfId="46" applyNumberFormat="1" applyFont="1" applyFill="1" applyBorder="1" applyAlignment="1">
      <alignment vertical="center"/>
    </xf>
    <xf numFmtId="166" fontId="21" fillId="0" borderId="6" xfId="4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 wrapText="1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 wrapText="1"/>
    </xf>
    <xf numFmtId="166" fontId="21" fillId="0" borderId="6" xfId="4" applyNumberFormat="1" applyFont="1" applyFill="1" applyBorder="1" applyAlignment="1">
      <alignment vertical="center"/>
    </xf>
    <xf numFmtId="169" fontId="21" fillId="0" borderId="6" xfId="4" applyNumberFormat="1" applyFont="1" applyFill="1" applyBorder="1" applyAlignment="1">
      <alignment vertical="center"/>
    </xf>
    <xf numFmtId="165" fontId="21" fillId="0" borderId="6" xfId="0" applyNumberFormat="1" applyFont="1" applyFill="1" applyBorder="1" applyAlignment="1">
      <alignment horizontal="center" vertical="center"/>
    </xf>
    <xf numFmtId="42" fontId="21" fillId="0" borderId="6" xfId="46" applyNumberFormat="1" applyFont="1" applyFill="1" applyBorder="1" applyAlignment="1">
      <alignment horizontal="center" vertical="center"/>
    </xf>
    <xf numFmtId="42" fontId="21" fillId="0" borderId="6" xfId="0" applyNumberFormat="1" applyFont="1" applyFill="1" applyBorder="1" applyAlignment="1">
      <alignment vertical="center"/>
    </xf>
    <xf numFmtId="42" fontId="21" fillId="0" borderId="0" xfId="0" applyNumberFormat="1" applyFont="1" applyFill="1" applyBorder="1" applyAlignment="1">
      <alignment vertical="center"/>
    </xf>
    <xf numFmtId="1" fontId="21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center" vertical="center"/>
    </xf>
    <xf numFmtId="165" fontId="21" fillId="0" borderId="6" xfId="0" applyNumberFormat="1" applyFont="1" applyFill="1" applyBorder="1" applyAlignment="1">
      <alignment vertical="center" wrapText="1"/>
    </xf>
    <xf numFmtId="42" fontId="22" fillId="0" borderId="6" xfId="46" applyNumberFormat="1" applyFont="1" applyFill="1" applyBorder="1" applyAlignment="1">
      <alignment vertical="center"/>
    </xf>
    <xf numFmtId="166" fontId="22" fillId="0" borderId="6" xfId="0" applyNumberFormat="1" applyFont="1" applyFill="1" applyBorder="1" applyAlignment="1">
      <alignment vertical="center"/>
    </xf>
    <xf numFmtId="166" fontId="21" fillId="0" borderId="0" xfId="0" applyNumberFormat="1" applyFont="1" applyFill="1" applyAlignment="1">
      <alignment vertical="center"/>
    </xf>
    <xf numFmtId="42" fontId="3" fillId="0" borderId="0" xfId="1" applyNumberFormat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horizontal="left" vertical="center"/>
    </xf>
    <xf numFmtId="165" fontId="4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horizontal="center" vertical="center"/>
    </xf>
    <xf numFmtId="42" fontId="3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42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165" fontId="3" fillId="0" borderId="0" xfId="1" applyNumberFormat="1" applyFont="1" applyFill="1" applyAlignment="1">
      <alignment vertical="center"/>
    </xf>
    <xf numFmtId="1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2" applyNumberFormat="1" applyFont="1" applyFill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center" vertical="center"/>
    </xf>
    <xf numFmtId="42" fontId="4" fillId="0" borderId="1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165" fontId="3" fillId="0" borderId="0" xfId="1" applyNumberFormat="1" applyFont="1" applyFill="1" applyAlignment="1">
      <alignment horizontal="center" vertical="center"/>
    </xf>
    <xf numFmtId="2" fontId="10" fillId="0" borderId="0" xfId="3" applyNumberFormat="1" applyFont="1" applyFill="1" applyAlignment="1">
      <alignment horizontal="left" vertical="center"/>
    </xf>
    <xf numFmtId="0" fontId="10" fillId="0" borderId="0" xfId="3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167" fontId="10" fillId="0" borderId="0" xfId="3" applyNumberFormat="1" applyFont="1" applyFill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167" fontId="10" fillId="0" borderId="0" xfId="3" applyNumberFormat="1" applyFont="1" applyFill="1" applyAlignment="1">
      <alignment horizontal="center" vertical="center"/>
    </xf>
    <xf numFmtId="42" fontId="4" fillId="0" borderId="2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vertical="center"/>
    </xf>
    <xf numFmtId="42" fontId="3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166" fontId="6" fillId="0" borderId="0" xfId="2" applyNumberFormat="1" applyFont="1" applyFill="1" applyAlignment="1">
      <alignment vertical="center"/>
    </xf>
    <xf numFmtId="42" fontId="6" fillId="0" borderId="0" xfId="2" applyNumberFormat="1" applyFont="1" applyFill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left" vertical="center"/>
    </xf>
    <xf numFmtId="0" fontId="6" fillId="0" borderId="0" xfId="1" quotePrefix="1" applyFont="1" applyFill="1" applyAlignment="1">
      <alignment horizontal="left" vertical="center"/>
    </xf>
    <xf numFmtId="165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left" vertical="center"/>
    </xf>
    <xf numFmtId="165" fontId="6" fillId="0" borderId="0" xfId="1" applyNumberFormat="1" applyFont="1" applyFill="1" applyAlignment="1">
      <alignment horizontal="center" vertical="center"/>
    </xf>
    <xf numFmtId="42" fontId="6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2" fontId="7" fillId="0" borderId="0" xfId="46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4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42" fontId="7" fillId="0" borderId="0" xfId="0" applyNumberFormat="1" applyFont="1" applyFill="1" applyBorder="1" applyAlignment="1">
      <alignment horizontal="center" vertical="center"/>
    </xf>
    <xf numFmtId="42" fontId="7" fillId="0" borderId="0" xfId="46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42" fontId="7" fillId="0" borderId="0" xfId="46" applyNumberFormat="1" applyFont="1" applyFill="1" applyAlignment="1">
      <alignment horizontal="right" vertical="center"/>
    </xf>
    <xf numFmtId="42" fontId="7" fillId="0" borderId="0" xfId="46" applyNumberFormat="1" applyFont="1" applyFill="1" applyAlignment="1">
      <alignment vertical="center"/>
    </xf>
    <xf numFmtId="166" fontId="7" fillId="0" borderId="6" xfId="0" applyNumberFormat="1" applyFont="1" applyFill="1" applyBorder="1" applyAlignment="1">
      <alignment horizontal="center" vertical="center"/>
    </xf>
    <xf numFmtId="42" fontId="7" fillId="0" borderId="6" xfId="46" applyNumberFormat="1" applyFont="1" applyFill="1" applyBorder="1" applyAlignment="1">
      <alignment horizontal="center" vertical="center"/>
    </xf>
    <xf numFmtId="37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42" fontId="6" fillId="0" borderId="6" xfId="46" applyNumberFormat="1" applyFont="1" applyFill="1" applyBorder="1" applyAlignment="1">
      <alignment horizontal="center" vertical="center"/>
    </xf>
    <xf numFmtId="42" fontId="6" fillId="0" borderId="6" xfId="46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vertical="center"/>
    </xf>
    <xf numFmtId="1" fontId="6" fillId="0" borderId="6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2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center" vertical="center"/>
    </xf>
    <xf numFmtId="169" fontId="6" fillId="0" borderId="6" xfId="4" applyNumberFormat="1" applyFont="1" applyFill="1" applyBorder="1" applyAlignment="1">
      <alignment vertical="center"/>
    </xf>
    <xf numFmtId="166" fontId="6" fillId="0" borderId="6" xfId="4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49" fontId="6" fillId="0" borderId="6" xfId="5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42" fontId="6" fillId="0" borderId="6" xfId="0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42" fontId="6" fillId="0" borderId="6" xfId="4" applyNumberFormat="1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vertical="center"/>
    </xf>
    <xf numFmtId="42" fontId="7" fillId="0" borderId="6" xfId="46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42" fontId="6" fillId="0" borderId="0" xfId="46" applyNumberFormat="1" applyFont="1" applyFill="1" applyAlignment="1">
      <alignment vertical="center"/>
    </xf>
    <xf numFmtId="42" fontId="6" fillId="0" borderId="0" xfId="0" applyNumberFormat="1" applyFont="1" applyFill="1" applyBorder="1" applyAlignment="1">
      <alignment vertical="center"/>
    </xf>
    <xf numFmtId="166" fontId="6" fillId="0" borderId="6" xfId="4" applyNumberFormat="1" applyFont="1" applyFill="1" applyBorder="1" applyAlignment="1">
      <alignment horizontal="center" vertical="center"/>
    </xf>
    <xf numFmtId="42" fontId="4" fillId="0" borderId="6" xfId="46" applyNumberFormat="1" applyFont="1" applyFill="1" applyBorder="1" applyAlignment="1">
      <alignment vertical="center"/>
    </xf>
    <xf numFmtId="42" fontId="4" fillId="0" borderId="6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6" fillId="0" borderId="0" xfId="5" applyFont="1" applyFill="1" applyAlignment="1">
      <alignment vertical="center" wrapText="1"/>
    </xf>
    <xf numFmtId="49" fontId="7" fillId="0" borderId="6" xfId="5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6" fillId="0" borderId="6" xfId="5" applyFont="1" applyFill="1" applyBorder="1" applyAlignment="1">
      <alignment vertical="center" wrapText="1"/>
    </xf>
    <xf numFmtId="0" fontId="7" fillId="0" borderId="6" xfId="5" applyFont="1" applyFill="1" applyBorder="1" applyAlignment="1">
      <alignment vertical="center" wrapText="1"/>
    </xf>
    <xf numFmtId="166" fontId="7" fillId="0" borderId="6" xfId="5" applyNumberFormat="1" applyFont="1" applyFill="1" applyBorder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7" fillId="0" borderId="5" xfId="5" applyFont="1" applyFill="1" applyBorder="1" applyAlignment="1">
      <alignment horizontal="center" vertical="center" wrapText="1"/>
    </xf>
    <xf numFmtId="166" fontId="6" fillId="0" borderId="6" xfId="2" applyNumberFormat="1" applyFont="1" applyFill="1" applyBorder="1" applyAlignment="1">
      <alignment vertical="center"/>
    </xf>
    <xf numFmtId="169" fontId="6" fillId="0" borderId="6" xfId="2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42" fontId="3" fillId="0" borderId="0" xfId="1" applyNumberFormat="1" applyFont="1" applyFill="1" applyBorder="1" applyAlignment="1">
      <alignment horizontal="left" vertical="center"/>
    </xf>
    <xf numFmtId="166" fontId="16" fillId="0" borderId="0" xfId="5" applyNumberFormat="1" applyFont="1" applyFill="1" applyBorder="1" applyAlignment="1">
      <alignment vertical="center" wrapText="1"/>
    </xf>
    <xf numFmtId="166" fontId="16" fillId="0" borderId="0" xfId="5" applyNumberFormat="1" applyFont="1" applyFill="1" applyAlignment="1">
      <alignment vertical="center" wrapText="1"/>
    </xf>
    <xf numFmtId="166" fontId="6" fillId="0" borderId="0" xfId="4" applyNumberFormat="1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left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166" fontId="3" fillId="0" borderId="6" xfId="2" applyNumberFormat="1" applyFont="1" applyFill="1" applyBorder="1" applyAlignment="1">
      <alignment vertical="center"/>
    </xf>
    <xf numFmtId="166" fontId="3" fillId="0" borderId="6" xfId="4" applyNumberFormat="1" applyFont="1" applyFill="1" applyBorder="1" applyAlignment="1">
      <alignment horizontal="center" vertical="center"/>
    </xf>
    <xf numFmtId="169" fontId="3" fillId="0" borderId="6" xfId="4" applyNumberFormat="1" applyFont="1" applyFill="1" applyBorder="1" applyAlignment="1">
      <alignment vertical="center"/>
    </xf>
    <xf numFmtId="166" fontId="3" fillId="0" borderId="6" xfId="4" applyNumberFormat="1" applyFont="1" applyFill="1" applyBorder="1" applyAlignment="1">
      <alignment vertical="center"/>
    </xf>
    <xf numFmtId="0" fontId="7" fillId="0" borderId="6" xfId="5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 wrapText="1"/>
    </xf>
    <xf numFmtId="166" fontId="6" fillId="0" borderId="0" xfId="5" applyNumberFormat="1" applyFont="1" applyFill="1" applyBorder="1" applyAlignment="1">
      <alignment vertical="center" wrapText="1"/>
    </xf>
    <xf numFmtId="49" fontId="16" fillId="0" borderId="6" xfId="5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/>
    </xf>
    <xf numFmtId="42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2" fontId="21" fillId="0" borderId="0" xfId="4" applyNumberFormat="1" applyFont="1" applyFill="1" applyBorder="1" applyAlignment="1">
      <alignment horizontal="center" vertical="center"/>
    </xf>
    <xf numFmtId="168" fontId="7" fillId="0" borderId="0" xfId="4" applyFont="1" applyFill="1" applyAlignment="1">
      <alignment vertical="center"/>
    </xf>
    <xf numFmtId="0" fontId="21" fillId="0" borderId="0" xfId="0" quotePrefix="1" applyFont="1" applyFill="1" applyBorder="1" applyAlignment="1">
      <alignment horizontal="left" vertical="center"/>
    </xf>
    <xf numFmtId="42" fontId="19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1" fontId="18" fillId="0" borderId="0" xfId="0" applyNumberFormat="1" applyFont="1" applyFill="1" applyBorder="1" applyAlignment="1">
      <alignment horizontal="center" vertical="center"/>
    </xf>
    <xf numFmtId="42" fontId="18" fillId="0" borderId="0" xfId="7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center" vertical="center"/>
    </xf>
    <xf numFmtId="42" fontId="4" fillId="0" borderId="0" xfId="4" applyNumberFormat="1" applyFont="1" applyFill="1" applyBorder="1" applyAlignment="1">
      <alignment horizontal="center" vertical="center"/>
    </xf>
    <xf numFmtId="171" fontId="3" fillId="0" borderId="0" xfId="4" applyNumberFormat="1" applyFont="1" applyFill="1" applyBorder="1" applyAlignment="1">
      <alignment horizontal="left" vertical="center"/>
    </xf>
    <xf numFmtId="42" fontId="3" fillId="0" borderId="0" xfId="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2" fontId="8" fillId="0" borderId="0" xfId="4" applyNumberFormat="1" applyFont="1" applyFill="1" applyBorder="1" applyAlignment="1">
      <alignment vertical="center"/>
    </xf>
    <xf numFmtId="2" fontId="10" fillId="0" borderId="0" xfId="3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171" fontId="18" fillId="0" borderId="0" xfId="0" applyNumberFormat="1" applyFont="1" applyFill="1" applyBorder="1" applyAlignment="1">
      <alignment vertical="center"/>
    </xf>
    <xf numFmtId="42" fontId="18" fillId="0" borderId="0" xfId="4" applyNumberFormat="1" applyFont="1" applyFill="1" applyBorder="1" applyAlignment="1">
      <alignment horizontal="right" vertical="center"/>
    </xf>
    <xf numFmtId="42" fontId="16" fillId="0" borderId="0" xfId="5" applyNumberFormat="1" applyFont="1" applyFill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171" fontId="19" fillId="0" borderId="0" xfId="4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171" fontId="19" fillId="0" borderId="0" xfId="4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2" fontId="18" fillId="0" borderId="0" xfId="0" applyNumberFormat="1" applyFont="1" applyFill="1" applyBorder="1" applyAlignment="1">
      <alignment horizontal="right" vertical="center"/>
    </xf>
    <xf numFmtId="171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2" fontId="18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2" fontId="5" fillId="0" borderId="0" xfId="0" applyNumberFormat="1" applyFont="1" applyFill="1" applyAlignment="1">
      <alignment vertical="center"/>
    </xf>
    <xf numFmtId="0" fontId="3" fillId="0" borderId="6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42" fontId="6" fillId="0" borderId="6" xfId="5" applyNumberFormat="1" applyFont="1" applyFill="1" applyBorder="1" applyAlignment="1">
      <alignment vertical="center" wrapText="1"/>
    </xf>
    <xf numFmtId="42" fontId="6" fillId="0" borderId="6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4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2" fontId="4" fillId="0" borderId="6" xfId="1" applyNumberFormat="1" applyFont="1" applyFill="1" applyBorder="1" applyAlignment="1">
      <alignment horizontal="center" vertical="center"/>
    </xf>
    <xf numFmtId="42" fontId="4" fillId="0" borderId="10" xfId="1" applyNumberFormat="1" applyFont="1" applyFill="1" applyBorder="1" applyAlignment="1">
      <alignment horizontal="center" vertical="center"/>
    </xf>
    <xf numFmtId="42" fontId="4" fillId="0" borderId="13" xfId="1" applyNumberFormat="1" applyFont="1" applyFill="1" applyBorder="1" applyAlignment="1">
      <alignment horizontal="center" vertical="center"/>
    </xf>
    <xf numFmtId="42" fontId="4" fillId="0" borderId="11" xfId="1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7" fontId="22" fillId="0" borderId="0" xfId="0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37" fontId="22" fillId="0" borderId="5" xfId="0" applyNumberFormat="1" applyFont="1" applyFill="1" applyBorder="1" applyAlignment="1">
      <alignment horizontal="center" vertical="center" wrapText="1"/>
    </xf>
    <xf numFmtId="37" fontId="22" fillId="0" borderId="9" xfId="0" applyNumberFormat="1" applyFont="1" applyFill="1" applyBorder="1" applyAlignment="1">
      <alignment horizontal="center" vertical="center" wrapText="1"/>
    </xf>
    <xf numFmtId="37" fontId="22" fillId="0" borderId="5" xfId="0" applyNumberFormat="1" applyFont="1" applyFill="1" applyBorder="1" applyAlignment="1">
      <alignment horizontal="center" vertical="center"/>
    </xf>
    <xf numFmtId="37" fontId="22" fillId="0" borderId="9" xfId="0" applyNumberFormat="1" applyFont="1" applyFill="1" applyBorder="1" applyAlignment="1">
      <alignment horizontal="center" vertical="center"/>
    </xf>
    <xf numFmtId="37" fontId="22" fillId="0" borderId="3" xfId="0" applyNumberFormat="1" applyFont="1" applyFill="1" applyBorder="1" applyAlignment="1">
      <alignment horizontal="center" vertical="center"/>
    </xf>
    <xf numFmtId="37" fontId="22" fillId="0" borderId="4" xfId="0" applyNumberFormat="1" applyFont="1" applyFill="1" applyBorder="1" applyAlignment="1">
      <alignment horizontal="center" vertical="center"/>
    </xf>
    <xf numFmtId="37" fontId="22" fillId="0" borderId="7" xfId="0" applyNumberFormat="1" applyFont="1" applyFill="1" applyBorder="1" applyAlignment="1">
      <alignment horizontal="center" vertical="center"/>
    </xf>
    <xf numFmtId="37" fontId="22" fillId="0" borderId="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37" fontId="7" fillId="0" borderId="5" xfId="0" applyNumberFormat="1" applyFont="1" applyFill="1" applyBorder="1" applyAlignment="1">
      <alignment horizontal="center" vertical="center" wrapText="1"/>
    </xf>
    <xf numFmtId="37" fontId="7" fillId="0" borderId="9" xfId="0" applyNumberFormat="1" applyFont="1" applyFill="1" applyBorder="1" applyAlignment="1">
      <alignment horizontal="center" vertical="center" wrapText="1"/>
    </xf>
    <xf numFmtId="37" fontId="7" fillId="0" borderId="5" xfId="0" applyNumberFormat="1" applyFont="1" applyFill="1" applyBorder="1" applyAlignment="1">
      <alignment horizontal="center" vertical="center"/>
    </xf>
    <xf numFmtId="37" fontId="7" fillId="0" borderId="9" xfId="0" applyNumberFormat="1" applyFont="1" applyFill="1" applyBorder="1" applyAlignment="1">
      <alignment horizontal="center" vertical="center"/>
    </xf>
    <xf numFmtId="37" fontId="7" fillId="0" borderId="3" xfId="0" applyNumberFormat="1" applyFont="1" applyFill="1" applyBorder="1" applyAlignment="1">
      <alignment horizontal="center" vertical="center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7" xfId="0" applyNumberFormat="1" applyFont="1" applyFill="1" applyBorder="1" applyAlignment="1">
      <alignment horizontal="center" vertical="center"/>
    </xf>
    <xf numFmtId="37" fontId="7" fillId="0" borderId="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2" fontId="4" fillId="0" borderId="5" xfId="46" applyNumberFormat="1" applyFont="1" applyFill="1" applyBorder="1" applyAlignment="1">
      <alignment horizontal="center" vertical="center"/>
    </xf>
    <xf numFmtId="42" fontId="4" fillId="0" borderId="14" xfId="46" applyNumberFormat="1" applyFont="1" applyFill="1" applyBorder="1" applyAlignment="1">
      <alignment horizontal="center" vertical="center"/>
    </xf>
    <xf numFmtId="42" fontId="4" fillId="0" borderId="9" xfId="46" applyNumberFormat="1" applyFont="1" applyFill="1" applyBorder="1" applyAlignment="1">
      <alignment horizontal="center" vertical="center"/>
    </xf>
    <xf numFmtId="37" fontId="4" fillId="0" borderId="5" xfId="0" applyNumberFormat="1" applyFont="1" applyFill="1" applyBorder="1" applyAlignment="1">
      <alignment horizontal="center" vertical="center"/>
    </xf>
    <xf numFmtId="37" fontId="4" fillId="0" borderId="14" xfId="0" applyNumberFormat="1" applyFont="1" applyFill="1" applyBorder="1" applyAlignment="1">
      <alignment horizontal="center" vertical="center"/>
    </xf>
    <xf numFmtId="37" fontId="4" fillId="0" borderId="9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37" fontId="4" fillId="0" borderId="3" xfId="0" applyNumberFormat="1" applyFont="1" applyFill="1" applyBorder="1" applyAlignment="1">
      <alignment horizontal="center" vertical="center"/>
    </xf>
    <xf numFmtId="37" fontId="4" fillId="0" borderId="4" xfId="0" applyNumberFormat="1" applyFont="1" applyFill="1" applyBorder="1" applyAlignment="1">
      <alignment horizontal="center" vertical="center"/>
    </xf>
    <xf numFmtId="37" fontId="4" fillId="0" borderId="7" xfId="0" applyNumberFormat="1" applyFont="1" applyFill="1" applyBorder="1" applyAlignment="1">
      <alignment horizontal="center" vertical="center"/>
    </xf>
    <xf numFmtId="37" fontId="4" fillId="0" borderId="8" xfId="0" applyNumberFormat="1" applyFont="1" applyFill="1" applyBorder="1" applyAlignment="1">
      <alignment horizontal="center" vertical="center"/>
    </xf>
    <xf numFmtId="37" fontId="4" fillId="0" borderId="5" xfId="0" applyNumberFormat="1" applyFont="1" applyFill="1" applyBorder="1" applyAlignment="1">
      <alignment horizontal="center" vertical="center" wrapText="1"/>
    </xf>
    <xf numFmtId="37" fontId="4" fillId="0" borderId="14" xfId="0" applyNumberFormat="1" applyFont="1" applyFill="1" applyBorder="1" applyAlignment="1">
      <alignment horizontal="center" vertical="center" wrapText="1"/>
    </xf>
    <xf numFmtId="37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 wrapText="1"/>
    </xf>
  </cellXfs>
  <cellStyles count="47">
    <cellStyle name="Comma [0]" xfId="46" builtinId="6"/>
    <cellStyle name="Currency [0] 2" xfId="2"/>
    <cellStyle name="Currency [0] 3" xfId="4"/>
    <cellStyle name="Currency 2" xfId="6"/>
    <cellStyle name="Currency 3" xfId="7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 2" xfId="5"/>
    <cellStyle name="Normal 3" xfId="3"/>
    <cellStyle name="Normal 4" xfId="1"/>
  </cellStyles>
  <dxfs count="0"/>
  <tableStyles count="0" defaultTableStyle="TableStyleMedium2" defaultPivotStyle="PivotStyleLight16"/>
  <colors>
    <mruColors>
      <color rgb="FF00FFFF"/>
      <color rgb="FF66FF99"/>
      <color rgb="FFFF99CC"/>
      <color rgb="FFCCFF33"/>
      <color rgb="FF0033CC"/>
      <color rgb="FF9E009E"/>
      <color rgb="FFA520E0"/>
      <color rgb="FF996633"/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N313"/>
  <sheetViews>
    <sheetView zoomScale="80" zoomScaleNormal="80" zoomScalePageLayoutView="125" workbookViewId="0">
      <selection activeCell="M34" sqref="M27:N34"/>
    </sheetView>
  </sheetViews>
  <sheetFormatPr defaultColWidth="8.85546875" defaultRowHeight="15.75"/>
  <cols>
    <col min="1" max="1" width="2.7109375" style="136" customWidth="1"/>
    <col min="2" max="2" width="3.85546875" style="34" customWidth="1"/>
    <col min="3" max="3" width="5.42578125" style="148" customWidth="1"/>
    <col min="4" max="4" width="8.42578125" style="34" customWidth="1"/>
    <col min="5" max="5" width="38" style="34" customWidth="1"/>
    <col min="6" max="6" width="6.28515625" style="149" customWidth="1"/>
    <col min="7" max="7" width="8.140625" style="34" customWidth="1"/>
    <col min="8" max="8" width="2.140625" style="149" customWidth="1"/>
    <col min="9" max="9" width="7.85546875" style="34" customWidth="1"/>
    <col min="10" max="10" width="2.42578125" style="34" customWidth="1"/>
    <col min="11" max="11" width="14.85546875" style="34" customWidth="1"/>
    <col min="12" max="12" width="17.140625" style="34" bestFit="1" customWidth="1"/>
    <col min="13" max="13" width="15.7109375" style="34" bestFit="1" customWidth="1"/>
    <col min="14" max="14" width="19.85546875" style="34" customWidth="1"/>
    <col min="15" max="16384" width="8.85546875" style="34"/>
  </cols>
  <sheetData>
    <row r="6" spans="1:13">
      <c r="A6" s="340" t="s">
        <v>282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3">
      <c r="A7" s="340" t="s">
        <v>361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</row>
    <row r="8" spans="1:13">
      <c r="A8" s="340" t="s">
        <v>281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135"/>
    </row>
    <row r="9" spans="1:13">
      <c r="A9" s="340" t="s">
        <v>360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</row>
    <row r="10" spans="1:13">
      <c r="B10" s="1"/>
      <c r="C10" s="137"/>
      <c r="D10" s="138"/>
      <c r="E10" s="137"/>
      <c r="F10" s="139"/>
      <c r="G10" s="139"/>
      <c r="H10" s="139"/>
      <c r="I10" s="139"/>
      <c r="J10" s="139"/>
      <c r="K10" s="140"/>
      <c r="L10" s="140"/>
      <c r="M10" s="135"/>
    </row>
    <row r="11" spans="1:13">
      <c r="A11" s="141"/>
      <c r="B11" s="142"/>
      <c r="C11" s="137"/>
      <c r="D11" s="138"/>
      <c r="E11" s="137"/>
      <c r="F11" s="139"/>
      <c r="G11" s="139"/>
      <c r="H11" s="139"/>
      <c r="I11" s="139"/>
      <c r="J11" s="139"/>
      <c r="K11" s="143"/>
      <c r="L11" s="143"/>
      <c r="M11" s="135"/>
    </row>
    <row r="12" spans="1:13">
      <c r="A12" s="141" t="s">
        <v>280</v>
      </c>
      <c r="B12" s="144" t="s">
        <v>279</v>
      </c>
      <c r="C12" s="144"/>
      <c r="D12" s="144"/>
      <c r="E12" s="137"/>
      <c r="F12" s="139"/>
      <c r="G12" s="139"/>
      <c r="H12" s="139"/>
      <c r="I12" s="139"/>
      <c r="J12" s="139"/>
      <c r="K12" s="140"/>
      <c r="L12" s="140"/>
      <c r="M12" s="135"/>
    </row>
    <row r="13" spans="1:13">
      <c r="B13" s="145">
        <v>1</v>
      </c>
      <c r="C13" s="2" t="s">
        <v>278</v>
      </c>
      <c r="D13" s="138"/>
      <c r="E13" s="137"/>
      <c r="F13" s="139"/>
      <c r="G13" s="139"/>
      <c r="H13" s="139"/>
      <c r="I13" s="139"/>
      <c r="J13" s="139"/>
      <c r="K13" s="140"/>
      <c r="L13" s="140">
        <v>6000000</v>
      </c>
      <c r="M13" s="135"/>
    </row>
    <row r="14" spans="1:13">
      <c r="B14" s="145">
        <v>3</v>
      </c>
      <c r="C14" s="2" t="s">
        <v>277</v>
      </c>
      <c r="D14" s="146"/>
      <c r="E14" s="2"/>
      <c r="F14" s="139"/>
      <c r="G14" s="139"/>
      <c r="H14" s="139"/>
      <c r="I14" s="139"/>
      <c r="J14" s="139"/>
      <c r="K14" s="140"/>
      <c r="L14" s="140"/>
      <c r="M14" s="135"/>
    </row>
    <row r="15" spans="1:13" ht="13.5" customHeight="1">
      <c r="B15" s="145"/>
      <c r="C15" s="3" t="s">
        <v>276</v>
      </c>
      <c r="D15" s="146" t="s">
        <v>283</v>
      </c>
      <c r="E15" s="146"/>
      <c r="F15" s="147">
        <v>8</v>
      </c>
      <c r="G15" s="2" t="s">
        <v>251</v>
      </c>
      <c r="H15" s="139" t="s">
        <v>3</v>
      </c>
      <c r="I15" s="139"/>
      <c r="J15" s="139"/>
      <c r="K15" s="140">
        <v>375000</v>
      </c>
      <c r="L15" s="140">
        <f>F15*K15</f>
        <v>3000000</v>
      </c>
      <c r="M15" s="135"/>
    </row>
    <row r="16" spans="1:13">
      <c r="B16" s="145"/>
      <c r="C16" s="3" t="s">
        <v>275</v>
      </c>
      <c r="D16" s="146" t="s">
        <v>274</v>
      </c>
      <c r="E16" s="146"/>
      <c r="F16" s="147"/>
      <c r="G16" s="2"/>
      <c r="H16" s="139"/>
      <c r="I16" s="139"/>
      <c r="J16" s="139"/>
      <c r="K16" s="140"/>
      <c r="L16" s="140"/>
      <c r="M16" s="135"/>
    </row>
    <row r="17" spans="1:14">
      <c r="A17" s="34"/>
      <c r="D17" s="34" t="s">
        <v>273</v>
      </c>
      <c r="E17" s="34" t="s">
        <v>272</v>
      </c>
      <c r="F17" s="149">
        <v>12</v>
      </c>
      <c r="G17" s="34" t="s">
        <v>253</v>
      </c>
      <c r="H17" s="150" t="s">
        <v>3</v>
      </c>
      <c r="K17" s="140">
        <v>60000</v>
      </c>
      <c r="L17" s="140">
        <f>F17*K17</f>
        <v>720000</v>
      </c>
      <c r="M17" s="135"/>
    </row>
    <row r="18" spans="1:14">
      <c r="A18" s="34"/>
      <c r="D18" s="34" t="s">
        <v>271</v>
      </c>
      <c r="E18" s="34" t="s">
        <v>262</v>
      </c>
      <c r="F18" s="149">
        <v>10</v>
      </c>
      <c r="G18" s="34" t="s">
        <v>253</v>
      </c>
      <c r="H18" s="150" t="s">
        <v>3</v>
      </c>
      <c r="K18" s="140">
        <v>60000</v>
      </c>
      <c r="L18" s="140">
        <f t="shared" ref="L18:L21" si="0">F18*K18</f>
        <v>600000</v>
      </c>
      <c r="M18" s="135"/>
    </row>
    <row r="19" spans="1:14">
      <c r="A19" s="34"/>
      <c r="D19" s="34" t="s">
        <v>270</v>
      </c>
      <c r="E19" s="34" t="s">
        <v>258</v>
      </c>
      <c r="F19" s="149">
        <v>8</v>
      </c>
      <c r="G19" s="2" t="s">
        <v>251</v>
      </c>
      <c r="H19" s="150" t="s">
        <v>3</v>
      </c>
      <c r="K19" s="140">
        <v>85000</v>
      </c>
      <c r="L19" s="140">
        <f t="shared" si="0"/>
        <v>680000</v>
      </c>
      <c r="M19" s="135"/>
    </row>
    <row r="20" spans="1:14">
      <c r="A20" s="34"/>
      <c r="D20" s="34" t="s">
        <v>269</v>
      </c>
      <c r="E20" s="34" t="s">
        <v>260</v>
      </c>
      <c r="F20" s="149">
        <v>8</v>
      </c>
      <c r="G20" s="2" t="s">
        <v>251</v>
      </c>
      <c r="H20" s="150" t="s">
        <v>3</v>
      </c>
      <c r="K20" s="140">
        <v>85000</v>
      </c>
      <c r="L20" s="140">
        <f t="shared" si="0"/>
        <v>680000</v>
      </c>
      <c r="M20" s="135"/>
    </row>
    <row r="21" spans="1:14">
      <c r="A21" s="34"/>
      <c r="D21" s="34" t="s">
        <v>268</v>
      </c>
      <c r="E21" s="34" t="s">
        <v>256</v>
      </c>
      <c r="F21" s="149">
        <v>8</v>
      </c>
      <c r="G21" s="2" t="s">
        <v>251</v>
      </c>
      <c r="H21" s="150" t="s">
        <v>3</v>
      </c>
      <c r="K21" s="140">
        <v>85000</v>
      </c>
      <c r="L21" s="140">
        <f t="shared" si="0"/>
        <v>680000</v>
      </c>
      <c r="M21" s="135"/>
    </row>
    <row r="22" spans="1:14">
      <c r="A22" s="34"/>
      <c r="C22" s="3" t="s">
        <v>267</v>
      </c>
      <c r="D22" s="146" t="s">
        <v>266</v>
      </c>
      <c r="E22" s="146"/>
      <c r="F22" s="147"/>
      <c r="G22" s="2"/>
      <c r="H22" s="139"/>
      <c r="I22" s="139"/>
      <c r="J22" s="139"/>
      <c r="K22" s="140"/>
      <c r="L22" s="140"/>
    </row>
    <row r="23" spans="1:14">
      <c r="A23" s="34"/>
      <c r="B23" s="145"/>
      <c r="C23" s="3"/>
      <c r="D23" s="146" t="s">
        <v>265</v>
      </c>
      <c r="E23" s="146" t="s">
        <v>264</v>
      </c>
      <c r="F23" s="147">
        <v>10</v>
      </c>
      <c r="G23" s="2" t="s">
        <v>253</v>
      </c>
      <c r="H23" s="139" t="s">
        <v>3</v>
      </c>
      <c r="I23" s="139"/>
      <c r="J23" s="139"/>
      <c r="K23" s="140">
        <v>60000</v>
      </c>
      <c r="L23" s="140">
        <f t="shared" ref="L23:L29" si="1">F23*K23</f>
        <v>600000</v>
      </c>
    </row>
    <row r="24" spans="1:14">
      <c r="A24" s="34"/>
      <c r="B24" s="145"/>
      <c r="C24" s="3"/>
      <c r="D24" s="146" t="s">
        <v>263</v>
      </c>
      <c r="E24" s="146" t="s">
        <v>262</v>
      </c>
      <c r="F24" s="147">
        <v>10</v>
      </c>
      <c r="G24" s="2" t="s">
        <v>253</v>
      </c>
      <c r="H24" s="139" t="s">
        <v>3</v>
      </c>
      <c r="I24" s="139"/>
      <c r="J24" s="139"/>
      <c r="K24" s="140">
        <v>60000</v>
      </c>
      <c r="L24" s="140">
        <f t="shared" si="1"/>
        <v>600000</v>
      </c>
    </row>
    <row r="25" spans="1:14">
      <c r="A25" s="34"/>
      <c r="B25" s="145"/>
      <c r="D25" s="146" t="s">
        <v>261</v>
      </c>
      <c r="E25" s="146" t="s">
        <v>260</v>
      </c>
      <c r="F25" s="149">
        <v>8</v>
      </c>
      <c r="G25" s="2" t="s">
        <v>251</v>
      </c>
      <c r="H25" s="139" t="s">
        <v>3</v>
      </c>
      <c r="K25" s="140">
        <v>85000</v>
      </c>
      <c r="L25" s="135">
        <f t="shared" si="1"/>
        <v>680000</v>
      </c>
    </row>
    <row r="26" spans="1:14">
      <c r="A26" s="34"/>
      <c r="D26" s="146" t="s">
        <v>259</v>
      </c>
      <c r="E26" s="146" t="s">
        <v>258</v>
      </c>
      <c r="F26" s="149">
        <v>8</v>
      </c>
      <c r="G26" s="2" t="s">
        <v>251</v>
      </c>
      <c r="H26" s="139" t="s">
        <v>3</v>
      </c>
      <c r="K26" s="140">
        <v>85000</v>
      </c>
      <c r="L26" s="135">
        <f t="shared" si="1"/>
        <v>680000</v>
      </c>
    </row>
    <row r="27" spans="1:14">
      <c r="A27" s="34"/>
      <c r="D27" s="146" t="s">
        <v>257</v>
      </c>
      <c r="E27" s="146" t="s">
        <v>256</v>
      </c>
      <c r="F27" s="149">
        <v>8</v>
      </c>
      <c r="G27" s="2" t="s">
        <v>251</v>
      </c>
      <c r="H27" s="139" t="s">
        <v>3</v>
      </c>
      <c r="K27" s="140">
        <v>85000</v>
      </c>
      <c r="L27" s="135">
        <f t="shared" si="1"/>
        <v>680000</v>
      </c>
      <c r="N27" s="135"/>
    </row>
    <row r="28" spans="1:14">
      <c r="A28" s="34"/>
      <c r="B28" s="145"/>
      <c r="C28" s="3" t="s">
        <v>255</v>
      </c>
      <c r="D28" s="146" t="s">
        <v>254</v>
      </c>
      <c r="E28" s="146"/>
      <c r="F28" s="147">
        <v>15</v>
      </c>
      <c r="G28" s="2" t="s">
        <v>253</v>
      </c>
      <c r="H28" s="139" t="s">
        <v>3</v>
      </c>
      <c r="I28" s="139"/>
      <c r="J28" s="139"/>
      <c r="K28" s="140">
        <v>30000</v>
      </c>
      <c r="L28" s="140">
        <f t="shared" si="1"/>
        <v>450000</v>
      </c>
      <c r="N28" s="135"/>
    </row>
    <row r="29" spans="1:14">
      <c r="A29" s="34"/>
      <c r="B29" s="145"/>
      <c r="C29" s="151" t="s">
        <v>252</v>
      </c>
      <c r="D29" s="146" t="s">
        <v>284</v>
      </c>
      <c r="E29" s="146"/>
      <c r="F29" s="147">
        <v>5</v>
      </c>
      <c r="G29" s="2" t="s">
        <v>251</v>
      </c>
      <c r="H29" s="139" t="s">
        <v>3</v>
      </c>
      <c r="I29" s="139"/>
      <c r="J29" s="139"/>
      <c r="K29" s="140">
        <v>150000</v>
      </c>
      <c r="L29" s="140">
        <f t="shared" si="1"/>
        <v>750000</v>
      </c>
      <c r="N29" s="135"/>
    </row>
    <row r="30" spans="1:14">
      <c r="A30" s="34"/>
      <c r="B30" s="145">
        <v>4</v>
      </c>
      <c r="C30" s="3" t="s">
        <v>250</v>
      </c>
      <c r="D30" s="146"/>
      <c r="E30" s="146"/>
      <c r="F30" s="147"/>
      <c r="G30" s="2"/>
      <c r="H30" s="139"/>
      <c r="I30" s="139"/>
      <c r="J30" s="139"/>
      <c r="K30" s="140"/>
      <c r="L30" s="140">
        <v>5500000</v>
      </c>
    </row>
    <row r="31" spans="1:14">
      <c r="A31" s="34"/>
      <c r="B31" s="145">
        <v>6</v>
      </c>
      <c r="C31" s="152" t="s">
        <v>249</v>
      </c>
      <c r="D31" s="146"/>
      <c r="E31" s="2"/>
      <c r="F31" s="136"/>
      <c r="G31" s="1"/>
      <c r="H31" s="136"/>
      <c r="I31" s="1"/>
      <c r="J31" s="1"/>
      <c r="K31" s="1"/>
      <c r="L31" s="1"/>
    </row>
    <row r="32" spans="1:14">
      <c r="A32" s="34"/>
      <c r="B32" s="145"/>
      <c r="C32" s="151" t="s">
        <v>248</v>
      </c>
      <c r="D32" s="34" t="s">
        <v>247</v>
      </c>
      <c r="F32" s="34"/>
      <c r="H32" s="34"/>
      <c r="L32" s="153">
        <v>5000000</v>
      </c>
    </row>
    <row r="33" spans="1:14">
      <c r="B33" s="145"/>
      <c r="C33" s="152" t="s">
        <v>246</v>
      </c>
      <c r="D33" s="146" t="s">
        <v>362</v>
      </c>
      <c r="E33" s="2"/>
      <c r="F33" s="136"/>
      <c r="G33" s="1"/>
      <c r="H33" s="136"/>
      <c r="I33" s="1"/>
      <c r="J33" s="1"/>
      <c r="K33" s="1"/>
      <c r="L33" s="154">
        <v>12000000</v>
      </c>
    </row>
    <row r="34" spans="1:14">
      <c r="B34" s="145"/>
      <c r="C34" s="152" t="s">
        <v>244</v>
      </c>
      <c r="D34" s="146" t="s">
        <v>243</v>
      </c>
      <c r="F34" s="136">
        <v>7</v>
      </c>
      <c r="G34" s="1" t="s">
        <v>4</v>
      </c>
      <c r="H34" s="136" t="s">
        <v>3</v>
      </c>
      <c r="I34" s="1" t="s">
        <v>242</v>
      </c>
      <c r="J34" s="1" t="s">
        <v>3</v>
      </c>
      <c r="K34" s="155">
        <v>100000</v>
      </c>
      <c r="L34" s="140">
        <f>F34*3*K34</f>
        <v>2100000</v>
      </c>
      <c r="M34" s="338"/>
    </row>
    <row r="35" spans="1:14">
      <c r="B35" s="145"/>
      <c r="C35" s="152" t="s">
        <v>241</v>
      </c>
      <c r="D35" s="146" t="s">
        <v>240</v>
      </c>
      <c r="F35" s="136"/>
      <c r="G35" s="1"/>
      <c r="H35" s="136"/>
      <c r="I35" s="1"/>
      <c r="J35" s="1"/>
      <c r="K35" s="155"/>
      <c r="L35" s="140">
        <v>600000</v>
      </c>
    </row>
    <row r="36" spans="1:14" ht="16.5" thickBot="1">
      <c r="B36" s="145"/>
      <c r="C36" s="156"/>
      <c r="D36" s="156" t="s">
        <v>239</v>
      </c>
      <c r="F36" s="157"/>
      <c r="G36" s="157"/>
      <c r="H36" s="158"/>
      <c r="I36" s="157"/>
      <c r="J36" s="157"/>
      <c r="L36" s="159">
        <f>SUM(L13:L35)</f>
        <v>42000000</v>
      </c>
    </row>
    <row r="37" spans="1:14" ht="16.5" thickTop="1">
      <c r="C37" s="34"/>
      <c r="F37" s="34"/>
      <c r="H37" s="34"/>
    </row>
    <row r="38" spans="1:14">
      <c r="A38" s="141" t="s">
        <v>238</v>
      </c>
      <c r="B38" s="142" t="s">
        <v>237</v>
      </c>
      <c r="C38" s="137"/>
      <c r="D38" s="138"/>
      <c r="E38" s="137"/>
      <c r="F38" s="139"/>
      <c r="G38" s="139"/>
      <c r="H38" s="139"/>
      <c r="I38" s="139"/>
      <c r="J38" s="139"/>
      <c r="K38" s="140"/>
      <c r="L38" s="140"/>
    </row>
    <row r="39" spans="1:14">
      <c r="B39" s="142">
        <v>7</v>
      </c>
      <c r="C39" s="137" t="s">
        <v>236</v>
      </c>
      <c r="D39" s="138"/>
      <c r="E39" s="137"/>
      <c r="F39" s="139"/>
      <c r="G39" s="139"/>
      <c r="H39" s="139"/>
      <c r="I39" s="139"/>
      <c r="J39" s="139"/>
      <c r="K39" s="140"/>
      <c r="L39" s="140"/>
    </row>
    <row r="40" spans="1:14">
      <c r="C40" s="3" t="s">
        <v>235</v>
      </c>
      <c r="D40" s="146" t="s">
        <v>363</v>
      </c>
      <c r="E40" s="2"/>
      <c r="F40" s="160">
        <v>1</v>
      </c>
      <c r="G40" s="3" t="s">
        <v>233</v>
      </c>
      <c r="H40" s="160" t="s">
        <v>3</v>
      </c>
      <c r="I40" s="160"/>
      <c r="J40" s="160"/>
      <c r="K40" s="140">
        <v>50000</v>
      </c>
      <c r="L40" s="140">
        <f>F40*K40</f>
        <v>50000</v>
      </c>
    </row>
    <row r="41" spans="1:14">
      <c r="B41" s="142"/>
      <c r="C41" s="3" t="s">
        <v>232</v>
      </c>
      <c r="D41" s="146" t="s">
        <v>364</v>
      </c>
      <c r="E41" s="2"/>
      <c r="F41" s="160">
        <v>1</v>
      </c>
      <c r="G41" s="3" t="s">
        <v>72</v>
      </c>
      <c r="H41" s="160" t="s">
        <v>3</v>
      </c>
      <c r="I41" s="160"/>
      <c r="J41" s="160"/>
      <c r="K41" s="140">
        <v>15000</v>
      </c>
      <c r="L41" s="140">
        <f>F41*K41</f>
        <v>15000</v>
      </c>
      <c r="N41" s="135"/>
    </row>
    <row r="42" spans="1:14">
      <c r="B42" s="142"/>
      <c r="C42" s="3" t="s">
        <v>230</v>
      </c>
      <c r="D42" s="161" t="s">
        <v>365</v>
      </c>
      <c r="E42" s="2"/>
      <c r="F42" s="162"/>
      <c r="G42" s="2"/>
      <c r="H42" s="162"/>
      <c r="I42" s="162"/>
      <c r="J42" s="162"/>
      <c r="K42" s="140"/>
      <c r="L42" s="140">
        <v>240000</v>
      </c>
      <c r="M42" s="135"/>
      <c r="N42" s="135"/>
    </row>
    <row r="43" spans="1:14">
      <c r="B43" s="142"/>
      <c r="C43" s="3" t="s">
        <v>228</v>
      </c>
      <c r="D43" s="2" t="s">
        <v>366</v>
      </c>
      <c r="E43" s="2"/>
      <c r="F43" s="160">
        <v>800</v>
      </c>
      <c r="G43" s="2" t="s">
        <v>91</v>
      </c>
      <c r="H43" s="162" t="s">
        <v>3</v>
      </c>
      <c r="I43" s="162"/>
      <c r="J43" s="162"/>
      <c r="K43" s="140">
        <v>250</v>
      </c>
      <c r="L43" s="140">
        <f>F43*K43</f>
        <v>200000</v>
      </c>
      <c r="N43" s="135"/>
    </row>
    <row r="44" spans="1:14">
      <c r="B44" s="142"/>
      <c r="C44" s="3" t="s">
        <v>287</v>
      </c>
      <c r="D44" s="2" t="s">
        <v>288</v>
      </c>
      <c r="E44" s="2"/>
      <c r="F44" s="160">
        <v>3</v>
      </c>
      <c r="G44" s="2" t="s">
        <v>36</v>
      </c>
      <c r="H44" s="162" t="s">
        <v>3</v>
      </c>
      <c r="I44" s="162"/>
      <c r="J44" s="162"/>
      <c r="K44" s="140">
        <v>10000</v>
      </c>
      <c r="L44" s="140">
        <f>SUM(F44*K44)</f>
        <v>30000</v>
      </c>
      <c r="N44" s="135"/>
    </row>
    <row r="45" spans="1:14">
      <c r="B45" s="1"/>
      <c r="C45" s="3" t="s">
        <v>226</v>
      </c>
      <c r="D45" s="2" t="s">
        <v>225</v>
      </c>
      <c r="E45" s="2"/>
      <c r="F45" s="160"/>
      <c r="G45" s="2"/>
      <c r="H45" s="162"/>
      <c r="I45" s="162"/>
      <c r="J45" s="162"/>
      <c r="K45" s="140"/>
      <c r="L45" s="140"/>
      <c r="N45" s="135"/>
    </row>
    <row r="46" spans="1:14">
      <c r="B46" s="1"/>
      <c r="C46" s="3"/>
      <c r="D46" s="2" t="s">
        <v>224</v>
      </c>
      <c r="E46" s="2" t="s">
        <v>223</v>
      </c>
      <c r="F46" s="160">
        <v>93</v>
      </c>
      <c r="G46" s="2" t="s">
        <v>36</v>
      </c>
      <c r="H46" s="162" t="s">
        <v>3</v>
      </c>
      <c r="I46" s="162"/>
      <c r="J46" s="162"/>
      <c r="K46" s="140">
        <v>2000</v>
      </c>
      <c r="L46" s="140">
        <f>F46*K46</f>
        <v>186000</v>
      </c>
      <c r="N46" s="135"/>
    </row>
    <row r="47" spans="1:14">
      <c r="B47" s="1"/>
      <c r="C47" s="3" t="s">
        <v>222</v>
      </c>
      <c r="D47" s="2" t="s">
        <v>221</v>
      </c>
      <c r="E47" s="2"/>
      <c r="F47" s="160"/>
      <c r="G47" s="2"/>
      <c r="H47" s="162"/>
      <c r="I47" s="162"/>
      <c r="J47" s="162"/>
      <c r="K47" s="140"/>
      <c r="L47" s="140"/>
      <c r="N47" s="135"/>
    </row>
    <row r="48" spans="1:14">
      <c r="B48" s="1"/>
      <c r="C48" s="2"/>
      <c r="D48" s="2" t="s">
        <v>220</v>
      </c>
      <c r="E48" s="2" t="s">
        <v>219</v>
      </c>
      <c r="F48" s="160">
        <v>211</v>
      </c>
      <c r="G48" s="2" t="s">
        <v>91</v>
      </c>
      <c r="H48" s="162" t="s">
        <v>3</v>
      </c>
      <c r="I48" s="162"/>
      <c r="J48" s="162"/>
      <c r="K48" s="140">
        <v>2000</v>
      </c>
      <c r="L48" s="140">
        <f t="shared" ref="L48:L56" si="2">F48*K48</f>
        <v>422000</v>
      </c>
      <c r="N48" s="135"/>
    </row>
    <row r="49" spans="2:14">
      <c r="B49" s="1"/>
      <c r="C49" s="2"/>
      <c r="D49" s="2" t="s">
        <v>218</v>
      </c>
      <c r="E49" s="2" t="s">
        <v>217</v>
      </c>
      <c r="F49" s="160">
        <v>93</v>
      </c>
      <c r="G49" s="2" t="s">
        <v>91</v>
      </c>
      <c r="H49" s="162" t="s">
        <v>3</v>
      </c>
      <c r="I49" s="162"/>
      <c r="J49" s="162"/>
      <c r="K49" s="140">
        <v>2000</v>
      </c>
      <c r="L49" s="140">
        <f t="shared" si="2"/>
        <v>186000</v>
      </c>
      <c r="N49" s="135"/>
    </row>
    <row r="50" spans="2:14">
      <c r="B50" s="1"/>
      <c r="C50" s="2"/>
      <c r="D50" s="2" t="s">
        <v>216</v>
      </c>
      <c r="E50" s="2" t="s">
        <v>215</v>
      </c>
      <c r="F50" s="160">
        <v>3</v>
      </c>
      <c r="G50" s="2" t="s">
        <v>91</v>
      </c>
      <c r="H50" s="162" t="s">
        <v>3</v>
      </c>
      <c r="I50" s="162"/>
      <c r="J50" s="162"/>
      <c r="K50" s="140">
        <v>2000</v>
      </c>
      <c r="L50" s="140">
        <f t="shared" si="2"/>
        <v>6000</v>
      </c>
      <c r="N50" s="135"/>
    </row>
    <row r="51" spans="2:14">
      <c r="B51" s="1"/>
      <c r="C51" s="2"/>
      <c r="D51" s="2" t="s">
        <v>214</v>
      </c>
      <c r="E51" s="2" t="s">
        <v>213</v>
      </c>
      <c r="F51" s="160">
        <v>24</v>
      </c>
      <c r="G51" s="2" t="s">
        <v>91</v>
      </c>
      <c r="H51" s="162" t="s">
        <v>3</v>
      </c>
      <c r="I51" s="162"/>
      <c r="J51" s="162"/>
      <c r="K51" s="140">
        <v>2000</v>
      </c>
      <c r="L51" s="140">
        <f t="shared" si="2"/>
        <v>48000</v>
      </c>
      <c r="N51" s="135"/>
    </row>
    <row r="52" spans="2:14">
      <c r="B52" s="1"/>
      <c r="C52" s="2"/>
      <c r="D52" s="2" t="s">
        <v>212</v>
      </c>
      <c r="E52" s="2" t="s">
        <v>211</v>
      </c>
      <c r="F52" s="160">
        <v>129</v>
      </c>
      <c r="G52" s="2" t="s">
        <v>91</v>
      </c>
      <c r="H52" s="162" t="s">
        <v>3</v>
      </c>
      <c r="I52" s="162"/>
      <c r="J52" s="162"/>
      <c r="K52" s="140">
        <v>2000</v>
      </c>
      <c r="L52" s="140">
        <f>F52*K52</f>
        <v>258000</v>
      </c>
    </row>
    <row r="53" spans="2:14">
      <c r="B53" s="1"/>
      <c r="C53" s="2"/>
      <c r="D53" s="2" t="s">
        <v>210</v>
      </c>
      <c r="E53" s="2" t="s">
        <v>209</v>
      </c>
      <c r="F53" s="160">
        <v>10</v>
      </c>
      <c r="G53" s="2" t="s">
        <v>91</v>
      </c>
      <c r="H53" s="162" t="s">
        <v>3</v>
      </c>
      <c r="I53" s="162"/>
      <c r="J53" s="162"/>
      <c r="K53" s="140">
        <v>2000</v>
      </c>
      <c r="L53" s="140">
        <f t="shared" si="2"/>
        <v>20000</v>
      </c>
    </row>
    <row r="54" spans="2:14">
      <c r="B54" s="1"/>
      <c r="C54" s="2"/>
      <c r="D54" s="2" t="s">
        <v>208</v>
      </c>
      <c r="E54" s="2" t="s">
        <v>207</v>
      </c>
      <c r="F54" s="160">
        <v>300</v>
      </c>
      <c r="G54" s="2" t="s">
        <v>91</v>
      </c>
      <c r="H54" s="162" t="s">
        <v>3</v>
      </c>
      <c r="I54" s="162"/>
      <c r="J54" s="162"/>
      <c r="K54" s="140">
        <v>1500</v>
      </c>
      <c r="L54" s="140">
        <f t="shared" si="2"/>
        <v>450000</v>
      </c>
      <c r="N54" s="135"/>
    </row>
    <row r="55" spans="2:14">
      <c r="B55" s="1"/>
      <c r="C55" s="2"/>
      <c r="D55" s="2" t="s">
        <v>285</v>
      </c>
      <c r="E55" s="2" t="s">
        <v>286</v>
      </c>
      <c r="F55" s="160">
        <v>10</v>
      </c>
      <c r="G55" s="2" t="s">
        <v>91</v>
      </c>
      <c r="H55" s="162" t="s">
        <v>3</v>
      </c>
      <c r="I55" s="162"/>
      <c r="J55" s="162"/>
      <c r="K55" s="140">
        <v>2000</v>
      </c>
      <c r="L55" s="140">
        <f t="shared" si="2"/>
        <v>20000</v>
      </c>
    </row>
    <row r="56" spans="2:14">
      <c r="B56" s="1"/>
      <c r="C56" s="163" t="s">
        <v>206</v>
      </c>
      <c r="D56" s="164" t="s">
        <v>205</v>
      </c>
      <c r="E56" s="152"/>
      <c r="F56" s="165">
        <v>5</v>
      </c>
      <c r="G56" s="166" t="s">
        <v>36</v>
      </c>
      <c r="H56" s="136" t="s">
        <v>3</v>
      </c>
      <c r="I56" s="1"/>
      <c r="J56" s="1"/>
      <c r="K56" s="140">
        <v>50000</v>
      </c>
      <c r="L56" s="140">
        <f t="shared" si="2"/>
        <v>250000</v>
      </c>
    </row>
    <row r="57" spans="2:14">
      <c r="B57" s="1"/>
      <c r="C57" s="167" t="s">
        <v>204</v>
      </c>
      <c r="D57" s="164" t="s">
        <v>349</v>
      </c>
      <c r="E57" s="152"/>
      <c r="F57" s="165"/>
      <c r="G57" s="168"/>
      <c r="H57" s="136"/>
      <c r="I57" s="1"/>
      <c r="J57" s="1"/>
      <c r="K57" s="140"/>
      <c r="L57" s="140">
        <v>100000</v>
      </c>
    </row>
    <row r="58" spans="2:14" ht="16.5" thickBot="1">
      <c r="B58" s="1"/>
      <c r="C58" s="144"/>
      <c r="D58" s="142" t="s">
        <v>202</v>
      </c>
      <c r="E58" s="142"/>
      <c r="F58" s="142"/>
      <c r="G58" s="142"/>
      <c r="H58" s="142"/>
      <c r="I58" s="142"/>
      <c r="J58" s="142"/>
      <c r="K58" s="142"/>
      <c r="L58" s="169">
        <f>SUM(L40:L57)</f>
        <v>2481000</v>
      </c>
    </row>
    <row r="59" spans="2:14">
      <c r="B59" s="1"/>
    </row>
    <row r="60" spans="2:14">
      <c r="B60" s="142">
        <v>8</v>
      </c>
      <c r="C60" s="137" t="s">
        <v>201</v>
      </c>
      <c r="D60" s="146"/>
      <c r="E60" s="2"/>
      <c r="F60" s="136"/>
      <c r="G60" s="1"/>
      <c r="H60" s="136"/>
      <c r="I60" s="1"/>
      <c r="J60" s="1"/>
      <c r="K60" s="1"/>
      <c r="L60" s="1"/>
    </row>
    <row r="61" spans="2:14">
      <c r="C61" s="3" t="s">
        <v>200</v>
      </c>
      <c r="D61" s="170" t="s">
        <v>199</v>
      </c>
      <c r="E61" s="3"/>
      <c r="F61" s="162"/>
      <c r="G61" s="162"/>
      <c r="H61" s="162"/>
      <c r="I61" s="162"/>
      <c r="J61" s="162"/>
      <c r="K61" s="140"/>
      <c r="L61" s="140"/>
    </row>
    <row r="62" spans="2:14">
      <c r="B62" s="142"/>
      <c r="D62" s="34" t="s">
        <v>198</v>
      </c>
      <c r="F62" s="160"/>
      <c r="G62" s="160"/>
      <c r="H62" s="162"/>
      <c r="I62" s="162"/>
      <c r="J62" s="162"/>
      <c r="K62" s="140"/>
      <c r="L62" s="140"/>
    </row>
    <row r="63" spans="2:14">
      <c r="B63" s="1"/>
      <c r="C63" s="171"/>
      <c r="D63" s="172" t="s">
        <v>197</v>
      </c>
      <c r="E63" s="146" t="s">
        <v>196</v>
      </c>
      <c r="F63" s="146"/>
      <c r="G63" s="160"/>
      <c r="H63" s="162"/>
      <c r="I63" s="162"/>
      <c r="J63" s="162"/>
      <c r="K63" s="140"/>
      <c r="L63" s="140"/>
    </row>
    <row r="64" spans="2:14">
      <c r="B64" s="142"/>
      <c r="C64" s="171"/>
      <c r="D64" s="172"/>
      <c r="E64" s="146" t="s">
        <v>195</v>
      </c>
      <c r="F64" s="146"/>
      <c r="G64" s="160"/>
      <c r="H64" s="162"/>
      <c r="I64" s="162"/>
      <c r="J64" s="162"/>
      <c r="K64" s="140"/>
      <c r="L64" s="140">
        <v>675000</v>
      </c>
    </row>
    <row r="65" spans="1:12">
      <c r="B65" s="142"/>
      <c r="C65" s="171"/>
      <c r="D65" s="172"/>
      <c r="E65" s="146" t="s">
        <v>194</v>
      </c>
      <c r="F65" s="146"/>
      <c r="G65" s="160"/>
      <c r="H65" s="162"/>
      <c r="I65" s="162"/>
      <c r="J65" s="162"/>
      <c r="K65" s="140"/>
      <c r="L65" s="140">
        <v>550000</v>
      </c>
    </row>
    <row r="66" spans="1:12">
      <c r="B66" s="142"/>
      <c r="C66" s="171"/>
      <c r="D66" s="172"/>
      <c r="E66" s="146" t="s">
        <v>193</v>
      </c>
      <c r="F66" s="146"/>
      <c r="G66" s="160"/>
      <c r="H66" s="162"/>
      <c r="I66" s="162"/>
      <c r="J66" s="162"/>
      <c r="K66" s="140"/>
      <c r="L66" s="140">
        <v>450000</v>
      </c>
    </row>
    <row r="67" spans="1:12">
      <c r="B67" s="142"/>
      <c r="C67" s="171"/>
      <c r="D67" s="172"/>
      <c r="E67" s="146" t="s">
        <v>192</v>
      </c>
      <c r="F67" s="146"/>
      <c r="G67" s="160"/>
      <c r="H67" s="162"/>
      <c r="I67" s="162"/>
      <c r="J67" s="162"/>
      <c r="K67" s="140"/>
      <c r="L67" s="140">
        <v>125000</v>
      </c>
    </row>
    <row r="68" spans="1:12">
      <c r="B68" s="142"/>
      <c r="C68" s="171"/>
      <c r="D68" s="172" t="s">
        <v>191</v>
      </c>
      <c r="E68" s="146" t="s">
        <v>190</v>
      </c>
      <c r="F68" s="146"/>
      <c r="G68" s="160"/>
      <c r="H68" s="162"/>
      <c r="I68" s="162"/>
      <c r="J68" s="162"/>
      <c r="K68" s="140"/>
      <c r="L68" s="140"/>
    </row>
    <row r="69" spans="1:12">
      <c r="A69" s="141"/>
      <c r="B69" s="1"/>
      <c r="C69" s="171"/>
      <c r="D69" s="172"/>
      <c r="E69" s="146" t="s">
        <v>189</v>
      </c>
      <c r="F69" s="146"/>
      <c r="G69" s="160"/>
      <c r="H69" s="162"/>
      <c r="I69" s="162"/>
      <c r="J69" s="162"/>
      <c r="K69" s="140"/>
      <c r="L69" s="140">
        <v>150000</v>
      </c>
    </row>
    <row r="70" spans="1:12">
      <c r="B70" s="142"/>
      <c r="C70" s="171"/>
      <c r="D70" s="172"/>
      <c r="E70" s="146" t="s">
        <v>188</v>
      </c>
      <c r="F70" s="146"/>
      <c r="G70" s="160"/>
      <c r="H70" s="162"/>
      <c r="I70" s="162"/>
      <c r="J70" s="162"/>
      <c r="K70" s="140"/>
      <c r="L70" s="140">
        <v>100000</v>
      </c>
    </row>
    <row r="71" spans="1:12">
      <c r="B71" s="142"/>
      <c r="C71" s="171"/>
      <c r="D71" s="172"/>
      <c r="E71" s="146" t="s">
        <v>187</v>
      </c>
      <c r="F71" s="146"/>
      <c r="G71" s="160"/>
      <c r="H71" s="162"/>
      <c r="I71" s="162"/>
      <c r="J71" s="162"/>
      <c r="K71" s="140"/>
      <c r="L71" s="140">
        <v>75000</v>
      </c>
    </row>
    <row r="72" spans="1:12">
      <c r="B72" s="142"/>
      <c r="D72" s="172" t="s">
        <v>186</v>
      </c>
      <c r="E72" s="146" t="s">
        <v>185</v>
      </c>
      <c r="F72" s="146"/>
      <c r="G72" s="160"/>
      <c r="H72" s="162"/>
      <c r="I72" s="162"/>
      <c r="J72" s="162"/>
      <c r="K72" s="140"/>
      <c r="L72" s="140"/>
    </row>
    <row r="73" spans="1:12">
      <c r="B73" s="1"/>
      <c r="D73" s="172"/>
      <c r="E73" s="146" t="s">
        <v>184</v>
      </c>
      <c r="F73" s="146"/>
      <c r="G73" s="160"/>
      <c r="H73" s="162"/>
      <c r="I73" s="162"/>
      <c r="J73" s="162"/>
      <c r="K73" s="140"/>
      <c r="L73" s="140">
        <v>150000</v>
      </c>
    </row>
    <row r="74" spans="1:12">
      <c r="B74" s="1"/>
      <c r="D74" s="172"/>
      <c r="E74" s="146" t="s">
        <v>183</v>
      </c>
      <c r="F74" s="146"/>
      <c r="G74" s="160"/>
      <c r="H74" s="162"/>
      <c r="I74" s="162"/>
      <c r="J74" s="162"/>
      <c r="K74" s="140"/>
      <c r="L74" s="140">
        <v>100000</v>
      </c>
    </row>
    <row r="75" spans="1:12">
      <c r="B75" s="1"/>
      <c r="D75" s="172"/>
      <c r="E75" s="146" t="s">
        <v>182</v>
      </c>
      <c r="F75" s="146"/>
      <c r="G75" s="160"/>
      <c r="H75" s="162"/>
      <c r="I75" s="162"/>
      <c r="J75" s="162"/>
      <c r="K75" s="140"/>
      <c r="L75" s="140">
        <v>75000</v>
      </c>
    </row>
    <row r="76" spans="1:12">
      <c r="B76" s="1"/>
      <c r="D76" s="173" t="s">
        <v>181</v>
      </c>
      <c r="E76" s="146" t="s">
        <v>180</v>
      </c>
      <c r="F76" s="146"/>
      <c r="G76" s="160"/>
      <c r="H76" s="162"/>
      <c r="I76" s="162"/>
      <c r="J76" s="162"/>
      <c r="K76" s="140"/>
      <c r="L76" s="140"/>
    </row>
    <row r="77" spans="1:12">
      <c r="B77" s="1"/>
      <c r="D77" s="173"/>
      <c r="E77" s="146" t="s">
        <v>179</v>
      </c>
      <c r="F77" s="146"/>
      <c r="G77" s="160"/>
      <c r="H77" s="162"/>
      <c r="I77" s="162"/>
      <c r="J77" s="162"/>
      <c r="K77" s="140"/>
      <c r="L77" s="140">
        <v>250000</v>
      </c>
    </row>
    <row r="78" spans="1:12">
      <c r="B78" s="1"/>
      <c r="D78" s="173"/>
      <c r="E78" s="146" t="s">
        <v>178</v>
      </c>
      <c r="F78" s="146"/>
      <c r="G78" s="160"/>
      <c r="H78" s="162"/>
      <c r="I78" s="162"/>
      <c r="J78" s="162"/>
      <c r="K78" s="140"/>
      <c r="L78" s="140">
        <v>150000</v>
      </c>
    </row>
    <row r="79" spans="1:12">
      <c r="B79" s="1"/>
      <c r="D79" s="173"/>
      <c r="E79" s="146" t="s">
        <v>177</v>
      </c>
      <c r="F79" s="146"/>
      <c r="G79" s="160"/>
      <c r="H79" s="162"/>
      <c r="I79" s="162"/>
      <c r="J79" s="162"/>
      <c r="K79" s="140"/>
      <c r="L79" s="140">
        <v>100000</v>
      </c>
    </row>
    <row r="80" spans="1:12">
      <c r="B80" s="1"/>
      <c r="D80" s="173" t="s">
        <v>176</v>
      </c>
      <c r="E80" s="146" t="s">
        <v>175</v>
      </c>
      <c r="F80" s="146"/>
      <c r="G80" s="160"/>
      <c r="H80" s="162"/>
      <c r="I80" s="162"/>
      <c r="J80" s="162"/>
      <c r="K80" s="140"/>
      <c r="L80" s="140"/>
    </row>
    <row r="81" spans="2:12">
      <c r="B81" s="1"/>
      <c r="D81" s="173"/>
      <c r="E81" s="146" t="s">
        <v>174</v>
      </c>
      <c r="F81" s="146"/>
      <c r="G81" s="160"/>
      <c r="H81" s="162"/>
      <c r="I81" s="162"/>
      <c r="J81" s="162"/>
      <c r="K81" s="140"/>
      <c r="L81" s="140">
        <v>250000</v>
      </c>
    </row>
    <row r="82" spans="2:12">
      <c r="B82" s="1"/>
      <c r="D82" s="173"/>
      <c r="E82" s="146" t="s">
        <v>173</v>
      </c>
      <c r="F82" s="146"/>
      <c r="G82" s="160"/>
      <c r="H82" s="162"/>
      <c r="I82" s="162"/>
      <c r="J82" s="162"/>
      <c r="K82" s="140"/>
      <c r="L82" s="140">
        <v>150000</v>
      </c>
    </row>
    <row r="83" spans="2:12">
      <c r="B83" s="1"/>
      <c r="D83" s="173"/>
      <c r="E83" s="146" t="s">
        <v>172</v>
      </c>
      <c r="F83" s="146"/>
      <c r="G83" s="160"/>
      <c r="H83" s="162"/>
      <c r="I83" s="162"/>
      <c r="J83" s="162"/>
      <c r="K83" s="140"/>
      <c r="L83" s="140">
        <v>100000</v>
      </c>
    </row>
    <row r="84" spans="2:12">
      <c r="B84" s="1"/>
      <c r="D84" s="173" t="s">
        <v>171</v>
      </c>
      <c r="E84" s="146" t="s">
        <v>170</v>
      </c>
    </row>
    <row r="85" spans="2:12">
      <c r="B85" s="1"/>
      <c r="D85" s="173"/>
      <c r="E85" s="146" t="s">
        <v>169</v>
      </c>
      <c r="L85" s="140">
        <v>250000</v>
      </c>
    </row>
    <row r="86" spans="2:12">
      <c r="B86" s="1"/>
      <c r="D86" s="173"/>
      <c r="E86" s="146" t="s">
        <v>168</v>
      </c>
      <c r="L86" s="140">
        <v>150000</v>
      </c>
    </row>
    <row r="87" spans="2:12">
      <c r="B87" s="1"/>
      <c r="D87" s="173"/>
      <c r="E87" s="146" t="s">
        <v>167</v>
      </c>
      <c r="L87" s="140">
        <v>100000</v>
      </c>
    </row>
    <row r="88" spans="2:12">
      <c r="B88" s="1"/>
      <c r="C88" s="171"/>
      <c r="D88" s="172" t="s">
        <v>166</v>
      </c>
      <c r="E88" s="146" t="s">
        <v>165</v>
      </c>
      <c r="F88" s="146"/>
      <c r="G88" s="160"/>
      <c r="H88" s="162"/>
      <c r="I88" s="162"/>
      <c r="J88" s="162"/>
      <c r="K88" s="140"/>
      <c r="L88" s="140"/>
    </row>
    <row r="89" spans="2:12">
      <c r="B89" s="142"/>
      <c r="C89" s="171"/>
      <c r="D89" s="172"/>
      <c r="E89" s="146" t="s">
        <v>164</v>
      </c>
      <c r="F89" s="146"/>
      <c r="G89" s="160"/>
      <c r="H89" s="162"/>
      <c r="I89" s="162"/>
      <c r="J89" s="162"/>
      <c r="K89" s="140"/>
      <c r="L89" s="140">
        <v>150000</v>
      </c>
    </row>
    <row r="90" spans="2:12">
      <c r="B90" s="142"/>
      <c r="C90" s="171"/>
      <c r="D90" s="172"/>
      <c r="E90" s="146" t="s">
        <v>163</v>
      </c>
      <c r="F90" s="146"/>
      <c r="G90" s="160"/>
      <c r="H90" s="162"/>
      <c r="I90" s="162"/>
      <c r="J90" s="162"/>
      <c r="K90" s="140"/>
      <c r="L90" s="140">
        <v>100000</v>
      </c>
    </row>
    <row r="91" spans="2:12">
      <c r="B91" s="142"/>
      <c r="C91" s="171"/>
      <c r="D91" s="172"/>
      <c r="E91" s="146" t="s">
        <v>162</v>
      </c>
      <c r="F91" s="146"/>
      <c r="G91" s="160"/>
      <c r="H91" s="162"/>
      <c r="I91" s="162"/>
      <c r="J91" s="162"/>
      <c r="K91" s="140"/>
      <c r="L91" s="140">
        <v>75000</v>
      </c>
    </row>
    <row r="92" spans="2:12">
      <c r="B92" s="142"/>
      <c r="C92" s="171"/>
      <c r="D92" s="172" t="s">
        <v>161</v>
      </c>
      <c r="E92" s="146" t="s">
        <v>160</v>
      </c>
      <c r="F92" s="146"/>
      <c r="G92" s="160"/>
      <c r="H92" s="162"/>
      <c r="I92" s="162"/>
      <c r="J92" s="162"/>
      <c r="K92" s="140"/>
      <c r="L92" s="140"/>
    </row>
    <row r="93" spans="2:12">
      <c r="B93" s="142"/>
      <c r="C93" s="171"/>
      <c r="D93" s="172"/>
      <c r="E93" s="146" t="s">
        <v>159</v>
      </c>
      <c r="F93" s="146"/>
      <c r="G93" s="160"/>
      <c r="H93" s="162"/>
      <c r="I93" s="162"/>
      <c r="J93" s="162"/>
      <c r="K93" s="140"/>
      <c r="L93" s="140">
        <v>150000</v>
      </c>
    </row>
    <row r="94" spans="2:12">
      <c r="B94" s="142"/>
      <c r="C94" s="171"/>
      <c r="D94" s="172"/>
      <c r="E94" s="146" t="s">
        <v>158</v>
      </c>
      <c r="F94" s="146"/>
      <c r="G94" s="160"/>
      <c r="H94" s="162"/>
      <c r="I94" s="162"/>
      <c r="J94" s="162"/>
      <c r="K94" s="140"/>
      <c r="L94" s="140">
        <v>100000</v>
      </c>
    </row>
    <row r="95" spans="2:12">
      <c r="B95" s="142"/>
      <c r="C95" s="171"/>
      <c r="D95" s="172"/>
      <c r="E95" s="146" t="s">
        <v>157</v>
      </c>
      <c r="F95" s="146"/>
      <c r="G95" s="160"/>
      <c r="H95" s="162"/>
      <c r="I95" s="162"/>
      <c r="J95" s="162"/>
      <c r="K95" s="140"/>
      <c r="L95" s="140">
        <v>75000</v>
      </c>
    </row>
    <row r="96" spans="2:12">
      <c r="B96" s="142"/>
      <c r="D96" s="173" t="s">
        <v>156</v>
      </c>
      <c r="E96" s="146" t="s">
        <v>155</v>
      </c>
      <c r="F96" s="146"/>
      <c r="G96" s="160"/>
      <c r="H96" s="162"/>
      <c r="I96" s="162"/>
      <c r="J96" s="162"/>
      <c r="K96" s="140"/>
      <c r="L96" s="140"/>
    </row>
    <row r="97" spans="2:12">
      <c r="B97" s="1"/>
      <c r="D97" s="173"/>
      <c r="E97" s="146" t="s">
        <v>154</v>
      </c>
      <c r="F97" s="146"/>
      <c r="G97" s="160"/>
      <c r="H97" s="162"/>
      <c r="I97" s="162"/>
      <c r="J97" s="162"/>
      <c r="K97" s="140"/>
      <c r="L97" s="140">
        <v>250000</v>
      </c>
    </row>
    <row r="98" spans="2:12">
      <c r="B98" s="1"/>
      <c r="D98" s="173"/>
      <c r="E98" s="146" t="s">
        <v>153</v>
      </c>
      <c r="F98" s="146"/>
      <c r="G98" s="160"/>
      <c r="H98" s="162"/>
      <c r="I98" s="162"/>
      <c r="J98" s="162"/>
      <c r="K98" s="140"/>
      <c r="L98" s="140">
        <v>150000</v>
      </c>
    </row>
    <row r="99" spans="2:12">
      <c r="B99" s="1"/>
      <c r="D99" s="173"/>
      <c r="E99" s="146" t="s">
        <v>152</v>
      </c>
      <c r="F99" s="146"/>
      <c r="G99" s="160"/>
      <c r="H99" s="162"/>
      <c r="I99" s="162"/>
      <c r="J99" s="162"/>
      <c r="K99" s="140"/>
      <c r="L99" s="140">
        <v>100000</v>
      </c>
    </row>
    <row r="100" spans="2:12">
      <c r="B100" s="1"/>
      <c r="D100" s="173" t="s">
        <v>151</v>
      </c>
      <c r="E100" s="146" t="s">
        <v>150</v>
      </c>
      <c r="F100" s="146"/>
      <c r="G100" s="160"/>
      <c r="H100" s="162"/>
      <c r="I100" s="162"/>
      <c r="J100" s="162"/>
      <c r="K100" s="140"/>
      <c r="L100" s="140"/>
    </row>
    <row r="101" spans="2:12">
      <c r="B101" s="1"/>
      <c r="D101" s="173"/>
      <c r="E101" s="146" t="s">
        <v>149</v>
      </c>
      <c r="F101" s="146"/>
      <c r="G101" s="160"/>
      <c r="H101" s="162"/>
      <c r="I101" s="162"/>
      <c r="J101" s="162"/>
      <c r="K101" s="140"/>
      <c r="L101" s="140">
        <v>250000</v>
      </c>
    </row>
    <row r="102" spans="2:12">
      <c r="B102" s="1"/>
      <c r="D102" s="173"/>
      <c r="E102" s="146" t="s">
        <v>148</v>
      </c>
      <c r="F102" s="146"/>
      <c r="G102" s="160"/>
      <c r="H102" s="162"/>
      <c r="I102" s="162"/>
      <c r="J102" s="162"/>
      <c r="K102" s="140"/>
      <c r="L102" s="140">
        <v>150000</v>
      </c>
    </row>
    <row r="103" spans="2:12">
      <c r="B103" s="1"/>
      <c r="D103" s="173"/>
      <c r="E103" s="146" t="s">
        <v>147</v>
      </c>
      <c r="F103" s="146"/>
      <c r="G103" s="160"/>
      <c r="H103" s="162"/>
      <c r="I103" s="162"/>
      <c r="J103" s="162"/>
      <c r="K103" s="140"/>
      <c r="L103" s="140">
        <v>100000</v>
      </c>
    </row>
    <row r="104" spans="2:12">
      <c r="B104" s="1"/>
      <c r="D104" s="173" t="s">
        <v>146</v>
      </c>
      <c r="E104" s="146" t="s">
        <v>145</v>
      </c>
      <c r="F104" s="146"/>
      <c r="G104" s="160"/>
      <c r="H104" s="162"/>
      <c r="I104" s="162"/>
      <c r="J104" s="162"/>
      <c r="K104" s="140"/>
      <c r="L104" s="140"/>
    </row>
    <row r="105" spans="2:12">
      <c r="B105" s="1"/>
      <c r="D105" s="173"/>
      <c r="E105" s="146" t="s">
        <v>144</v>
      </c>
      <c r="F105" s="146"/>
      <c r="G105" s="160"/>
      <c r="H105" s="162"/>
      <c r="I105" s="162"/>
      <c r="J105" s="162"/>
      <c r="K105" s="140"/>
      <c r="L105" s="140">
        <v>250000</v>
      </c>
    </row>
    <row r="106" spans="2:12">
      <c r="B106" s="1"/>
      <c r="D106" s="173"/>
      <c r="E106" s="146" t="s">
        <v>143</v>
      </c>
      <c r="F106" s="146"/>
      <c r="G106" s="160"/>
      <c r="H106" s="162"/>
      <c r="I106" s="162"/>
      <c r="J106" s="162"/>
      <c r="K106" s="140"/>
      <c r="L106" s="140">
        <v>150000</v>
      </c>
    </row>
    <row r="107" spans="2:12">
      <c r="B107" s="1"/>
      <c r="D107" s="173"/>
      <c r="E107" s="146" t="s">
        <v>142</v>
      </c>
      <c r="F107" s="146"/>
      <c r="G107" s="160"/>
      <c r="H107" s="162"/>
      <c r="I107" s="162"/>
      <c r="J107" s="162"/>
      <c r="K107" s="140"/>
      <c r="L107" s="140">
        <v>100000</v>
      </c>
    </row>
    <row r="108" spans="2:12">
      <c r="B108" s="1"/>
      <c r="C108" s="171"/>
      <c r="D108" s="172" t="s">
        <v>141</v>
      </c>
      <c r="E108" s="146" t="s">
        <v>140</v>
      </c>
      <c r="F108" s="146"/>
      <c r="G108" s="160"/>
      <c r="H108" s="162"/>
      <c r="I108" s="162"/>
      <c r="J108" s="162"/>
      <c r="K108" s="140"/>
      <c r="L108" s="140"/>
    </row>
    <row r="109" spans="2:12">
      <c r="B109" s="142"/>
      <c r="C109" s="171"/>
      <c r="D109" s="172"/>
      <c r="E109" s="146" t="s">
        <v>139</v>
      </c>
      <c r="F109" s="146"/>
      <c r="G109" s="160"/>
      <c r="H109" s="162"/>
      <c r="I109" s="162"/>
      <c r="J109" s="162"/>
      <c r="K109" s="140"/>
      <c r="L109" s="140">
        <v>100000</v>
      </c>
    </row>
    <row r="110" spans="2:12">
      <c r="B110" s="142"/>
      <c r="C110" s="171"/>
      <c r="D110" s="172"/>
      <c r="E110" s="146" t="s">
        <v>138</v>
      </c>
      <c r="F110" s="146"/>
      <c r="G110" s="160"/>
      <c r="H110" s="162"/>
      <c r="I110" s="162"/>
      <c r="J110" s="162"/>
      <c r="K110" s="140"/>
      <c r="L110" s="140">
        <v>75000</v>
      </c>
    </row>
    <row r="111" spans="2:12">
      <c r="B111" s="142"/>
      <c r="C111" s="171"/>
      <c r="D111" s="172"/>
      <c r="E111" s="146" t="s">
        <v>137</v>
      </c>
      <c r="F111" s="146"/>
      <c r="G111" s="160"/>
      <c r="H111" s="162"/>
      <c r="I111" s="162"/>
      <c r="J111" s="162"/>
      <c r="K111" s="140"/>
      <c r="L111" s="140">
        <v>50000</v>
      </c>
    </row>
    <row r="112" spans="2:12">
      <c r="B112" s="142"/>
      <c r="C112" s="171"/>
      <c r="D112" s="172" t="s">
        <v>136</v>
      </c>
      <c r="E112" s="146" t="s">
        <v>135</v>
      </c>
      <c r="F112" s="146"/>
      <c r="G112" s="160"/>
      <c r="H112" s="162"/>
      <c r="I112" s="162"/>
      <c r="J112" s="162"/>
      <c r="K112" s="140"/>
      <c r="L112" s="140"/>
    </row>
    <row r="113" spans="2:13">
      <c r="B113" s="142"/>
      <c r="C113" s="171"/>
      <c r="D113" s="172"/>
      <c r="E113" s="3" t="s">
        <v>134</v>
      </c>
      <c r="F113" s="146"/>
      <c r="G113" s="160"/>
      <c r="H113" s="162"/>
      <c r="I113" s="162"/>
      <c r="J113" s="162"/>
      <c r="K113" s="140"/>
      <c r="L113" s="140">
        <v>250000</v>
      </c>
    </row>
    <row r="114" spans="2:13">
      <c r="B114" s="142"/>
      <c r="C114" s="171"/>
      <c r="D114" s="172"/>
      <c r="E114" s="3" t="s">
        <v>133</v>
      </c>
      <c r="F114" s="146"/>
      <c r="G114" s="160"/>
      <c r="H114" s="162"/>
      <c r="I114" s="162"/>
      <c r="J114" s="162"/>
      <c r="K114" s="140"/>
      <c r="L114" s="140">
        <v>225000</v>
      </c>
    </row>
    <row r="115" spans="2:13">
      <c r="B115" s="142"/>
      <c r="C115" s="171"/>
      <c r="D115" s="172"/>
      <c r="E115" s="3" t="s">
        <v>132</v>
      </c>
      <c r="F115" s="146"/>
      <c r="G115" s="160"/>
      <c r="H115" s="162"/>
      <c r="I115" s="162"/>
      <c r="J115" s="162"/>
      <c r="K115" s="140"/>
      <c r="L115" s="140">
        <v>200000</v>
      </c>
    </row>
    <row r="116" spans="2:13">
      <c r="B116" s="142"/>
      <c r="C116" s="3"/>
      <c r="D116" s="170" t="s">
        <v>131</v>
      </c>
      <c r="E116" s="170"/>
      <c r="F116" s="170"/>
      <c r="G116" s="170"/>
      <c r="H116" s="170"/>
      <c r="I116" s="170"/>
      <c r="J116" s="170"/>
      <c r="K116" s="170"/>
      <c r="L116" s="170"/>
      <c r="M116" s="135"/>
    </row>
    <row r="117" spans="2:13">
      <c r="B117" s="1"/>
      <c r="C117" s="171"/>
      <c r="D117" s="172" t="s">
        <v>130</v>
      </c>
      <c r="E117" s="3" t="s">
        <v>129</v>
      </c>
      <c r="F117" s="160">
        <v>5</v>
      </c>
      <c r="G117" s="3" t="s">
        <v>92</v>
      </c>
      <c r="H117" s="162" t="s">
        <v>3</v>
      </c>
      <c r="I117" s="162"/>
      <c r="J117" s="162"/>
      <c r="K117" s="140">
        <v>150000</v>
      </c>
      <c r="L117" s="140">
        <f>F117*K117</f>
        <v>750000</v>
      </c>
      <c r="M117" s="135"/>
    </row>
    <row r="118" spans="2:13">
      <c r="B118" s="142"/>
      <c r="C118" s="171"/>
      <c r="D118" s="172" t="s">
        <v>128</v>
      </c>
      <c r="E118" s="3" t="s">
        <v>367</v>
      </c>
      <c r="F118" s="160">
        <v>142</v>
      </c>
      <c r="G118" s="3" t="s">
        <v>36</v>
      </c>
      <c r="H118" s="162" t="s">
        <v>3</v>
      </c>
      <c r="I118" s="162"/>
      <c r="J118" s="162"/>
      <c r="K118" s="140">
        <v>15000</v>
      </c>
      <c r="L118" s="140">
        <f>F118*K118</f>
        <v>2130000</v>
      </c>
      <c r="M118" s="135"/>
    </row>
    <row r="119" spans="2:13">
      <c r="B119" s="142"/>
      <c r="C119" s="3" t="s">
        <v>127</v>
      </c>
      <c r="D119" s="170" t="s">
        <v>126</v>
      </c>
      <c r="E119" s="170"/>
      <c r="F119" s="170"/>
      <c r="G119" s="170"/>
      <c r="H119" s="170"/>
      <c r="I119" s="170"/>
      <c r="J119" s="170"/>
      <c r="K119" s="170"/>
      <c r="L119" s="170"/>
      <c r="M119" s="135"/>
    </row>
    <row r="120" spans="2:13">
      <c r="B120" s="142"/>
      <c r="C120" s="3"/>
      <c r="D120" s="3" t="s">
        <v>125</v>
      </c>
      <c r="E120" s="3" t="s">
        <v>124</v>
      </c>
      <c r="F120" s="160"/>
      <c r="G120" s="3"/>
      <c r="H120" s="162"/>
      <c r="I120" s="162"/>
      <c r="J120" s="162"/>
      <c r="K120" s="140"/>
      <c r="L120" s="140"/>
      <c r="M120" s="135"/>
    </row>
    <row r="121" spans="2:13">
      <c r="B121" s="142"/>
      <c r="C121" s="3"/>
      <c r="D121" s="3"/>
      <c r="E121" s="3" t="s">
        <v>123</v>
      </c>
      <c r="F121" s="160">
        <v>3</v>
      </c>
      <c r="G121" s="3" t="s">
        <v>36</v>
      </c>
      <c r="H121" s="162" t="s">
        <v>3</v>
      </c>
      <c r="I121" s="162"/>
      <c r="J121" s="162"/>
      <c r="K121" s="140">
        <v>200000</v>
      </c>
      <c r="L121" s="140">
        <f>F121*K121</f>
        <v>600000</v>
      </c>
      <c r="M121" s="135"/>
    </row>
    <row r="122" spans="2:13">
      <c r="B122" s="142"/>
      <c r="C122" s="3"/>
      <c r="D122" s="3"/>
      <c r="E122" s="3" t="s">
        <v>122</v>
      </c>
      <c r="F122" s="160">
        <v>15</v>
      </c>
      <c r="G122" s="3" t="s">
        <v>120</v>
      </c>
      <c r="H122" s="162" t="s">
        <v>3</v>
      </c>
      <c r="I122" s="162"/>
      <c r="J122" s="162"/>
      <c r="K122" s="140">
        <v>50000</v>
      </c>
      <c r="L122" s="140">
        <f>F122*K122</f>
        <v>750000</v>
      </c>
      <c r="M122" s="135"/>
    </row>
    <row r="123" spans="2:13">
      <c r="B123" s="142"/>
      <c r="C123" s="3"/>
      <c r="D123" s="3"/>
      <c r="E123" s="3" t="s">
        <v>121</v>
      </c>
      <c r="F123" s="160">
        <v>2</v>
      </c>
      <c r="G123" s="3" t="s">
        <v>120</v>
      </c>
      <c r="H123" s="162" t="s">
        <v>3</v>
      </c>
      <c r="I123" s="162"/>
      <c r="J123" s="162"/>
      <c r="K123" s="140">
        <v>50000</v>
      </c>
      <c r="L123" s="140">
        <f>F123*K123</f>
        <v>100000</v>
      </c>
      <c r="M123" s="135"/>
    </row>
    <row r="124" spans="2:13">
      <c r="B124" s="142"/>
      <c r="C124" s="3"/>
      <c r="D124" s="3"/>
      <c r="E124" s="3" t="s">
        <v>119</v>
      </c>
      <c r="F124" s="160">
        <v>2</v>
      </c>
      <c r="G124" s="3" t="s">
        <v>36</v>
      </c>
      <c r="H124" s="162" t="s">
        <v>3</v>
      </c>
      <c r="I124" s="162"/>
      <c r="J124" s="162"/>
      <c r="K124" s="140">
        <v>150000</v>
      </c>
      <c r="L124" s="140">
        <f>F124*K124</f>
        <v>300000</v>
      </c>
    </row>
    <row r="125" spans="2:13">
      <c r="B125" s="142"/>
      <c r="C125" s="3" t="s">
        <v>118</v>
      </c>
      <c r="D125" s="2" t="s">
        <v>117</v>
      </c>
      <c r="E125" s="2"/>
      <c r="F125" s="162"/>
      <c r="G125" s="2"/>
      <c r="H125" s="162"/>
      <c r="I125" s="162"/>
      <c r="J125" s="162"/>
      <c r="K125" s="140"/>
      <c r="L125" s="140"/>
    </row>
    <row r="126" spans="2:13">
      <c r="B126" s="1"/>
      <c r="C126" s="2"/>
      <c r="D126" s="2" t="s">
        <v>368</v>
      </c>
      <c r="E126" s="2" t="s">
        <v>115</v>
      </c>
      <c r="F126" s="160"/>
      <c r="G126" s="2"/>
      <c r="H126" s="162"/>
      <c r="I126" s="162"/>
      <c r="J126" s="162"/>
      <c r="K126" s="140"/>
      <c r="L126" s="140">
        <v>500000</v>
      </c>
    </row>
    <row r="127" spans="2:13">
      <c r="B127" s="1"/>
      <c r="C127" s="174" t="s">
        <v>114</v>
      </c>
      <c r="D127" s="174" t="s">
        <v>348</v>
      </c>
      <c r="E127" s="2"/>
      <c r="F127" s="162"/>
      <c r="G127" s="162"/>
      <c r="H127" s="162"/>
      <c r="I127" s="162"/>
      <c r="J127" s="162"/>
      <c r="K127" s="140"/>
      <c r="L127" s="140">
        <v>100000</v>
      </c>
    </row>
    <row r="128" spans="2:13" ht="16.5" thickBot="1">
      <c r="B128" s="1"/>
      <c r="C128" s="144"/>
      <c r="D128" s="144" t="s">
        <v>112</v>
      </c>
      <c r="E128" s="175"/>
      <c r="F128" s="175"/>
      <c r="G128" s="175"/>
      <c r="H128" s="141"/>
      <c r="I128" s="175"/>
      <c r="J128" s="175"/>
      <c r="L128" s="159">
        <f>SUM(L64:L127)</f>
        <v>12230000</v>
      </c>
    </row>
    <row r="129" spans="2:13" ht="16.5" thickTop="1">
      <c r="B129" s="1"/>
      <c r="C129" s="2"/>
      <c r="D129" s="146"/>
      <c r="E129" s="2"/>
      <c r="F129" s="162"/>
      <c r="G129" s="162"/>
      <c r="H129" s="162"/>
      <c r="I129" s="162"/>
      <c r="J129" s="162"/>
      <c r="K129" s="140"/>
      <c r="L129" s="140"/>
    </row>
    <row r="130" spans="2:13">
      <c r="B130" s="142">
        <v>9</v>
      </c>
      <c r="C130" s="144" t="s">
        <v>111</v>
      </c>
      <c r="D130" s="1"/>
      <c r="E130" s="152"/>
      <c r="F130" s="136"/>
      <c r="G130" s="1"/>
      <c r="H130" s="136"/>
      <c r="I130" s="1"/>
      <c r="J130" s="1"/>
      <c r="K130" s="140"/>
      <c r="L130" s="140"/>
    </row>
    <row r="131" spans="2:13">
      <c r="C131" s="152" t="s">
        <v>110</v>
      </c>
      <c r="D131" s="34" t="s">
        <v>109</v>
      </c>
      <c r="F131" s="34"/>
      <c r="H131" s="34"/>
    </row>
    <row r="132" spans="2:13">
      <c r="C132" s="152"/>
      <c r="D132" s="176" t="s">
        <v>108</v>
      </c>
      <c r="E132" s="152" t="s">
        <v>107</v>
      </c>
      <c r="F132" s="136">
        <v>6</v>
      </c>
      <c r="G132" s="152" t="s">
        <v>4</v>
      </c>
      <c r="H132" s="136" t="s">
        <v>3</v>
      </c>
      <c r="I132" s="1"/>
      <c r="J132" s="1"/>
      <c r="K132" s="140">
        <v>600000</v>
      </c>
      <c r="L132" s="140">
        <f>F132*K132</f>
        <v>3600000</v>
      </c>
    </row>
    <row r="133" spans="2:13">
      <c r="B133" s="1"/>
      <c r="C133" s="152"/>
      <c r="D133" s="148" t="s">
        <v>106</v>
      </c>
      <c r="E133" s="152" t="s">
        <v>105</v>
      </c>
      <c r="F133" s="136">
        <v>2</v>
      </c>
      <c r="G133" s="152" t="s">
        <v>4</v>
      </c>
      <c r="H133" s="136" t="s">
        <v>3</v>
      </c>
      <c r="I133" s="1"/>
      <c r="J133" s="1"/>
      <c r="K133" s="140">
        <v>700000</v>
      </c>
      <c r="L133" s="140">
        <f>F133*K133</f>
        <v>1400000</v>
      </c>
    </row>
    <row r="134" spans="2:13">
      <c r="B134" s="1"/>
      <c r="C134" s="152"/>
      <c r="D134" s="151" t="s">
        <v>104</v>
      </c>
      <c r="E134" s="152" t="s">
        <v>369</v>
      </c>
      <c r="F134" s="136">
        <v>2</v>
      </c>
      <c r="G134" s="152" t="s">
        <v>4</v>
      </c>
      <c r="H134" s="136" t="s">
        <v>3</v>
      </c>
      <c r="I134" s="1"/>
      <c r="J134" s="1"/>
      <c r="K134" s="140">
        <v>200000</v>
      </c>
      <c r="L134" s="140">
        <f>F134*K134</f>
        <v>400000</v>
      </c>
    </row>
    <row r="135" spans="2:13">
      <c r="B135" s="1"/>
      <c r="C135" s="152"/>
      <c r="D135" s="151" t="s">
        <v>102</v>
      </c>
      <c r="E135" s="152" t="s">
        <v>101</v>
      </c>
      <c r="F135" s="136">
        <v>2</v>
      </c>
      <c r="G135" s="152" t="s">
        <v>4</v>
      </c>
      <c r="H135" s="136" t="s">
        <v>3</v>
      </c>
      <c r="I135" s="1"/>
      <c r="J135" s="1"/>
      <c r="K135" s="140">
        <v>400000</v>
      </c>
      <c r="L135" s="140">
        <f>F135*K135</f>
        <v>800000</v>
      </c>
    </row>
    <row r="136" spans="2:13">
      <c r="B136" s="1"/>
      <c r="C136" s="152" t="s">
        <v>100</v>
      </c>
      <c r="D136" s="34" t="s">
        <v>370</v>
      </c>
      <c r="F136" s="34"/>
      <c r="H136" s="34"/>
    </row>
    <row r="137" spans="2:13">
      <c r="B137" s="1"/>
      <c r="D137" s="152" t="s">
        <v>98</v>
      </c>
      <c r="E137" s="1" t="s">
        <v>97</v>
      </c>
      <c r="F137" s="136">
        <v>8</v>
      </c>
      <c r="G137" s="152" t="s">
        <v>36</v>
      </c>
      <c r="H137" s="136" t="s">
        <v>3</v>
      </c>
      <c r="I137" s="1"/>
      <c r="J137" s="1"/>
      <c r="K137" s="140">
        <v>50000</v>
      </c>
      <c r="L137" s="140">
        <f>F137*K137</f>
        <v>400000</v>
      </c>
    </row>
    <row r="138" spans="2:13">
      <c r="B138" s="1"/>
      <c r="C138" s="151" t="s">
        <v>96</v>
      </c>
      <c r="D138" s="152" t="s">
        <v>95</v>
      </c>
      <c r="E138" s="1"/>
      <c r="F138" s="136">
        <v>5</v>
      </c>
      <c r="G138" s="152" t="s">
        <v>36</v>
      </c>
      <c r="H138" s="136" t="s">
        <v>3</v>
      </c>
      <c r="I138" s="1" t="s">
        <v>371</v>
      </c>
      <c r="J138" s="1"/>
      <c r="K138" s="140">
        <v>75000</v>
      </c>
      <c r="L138" s="140">
        <f>F138*6*K138</f>
        <v>2250000</v>
      </c>
    </row>
    <row r="139" spans="2:13">
      <c r="B139" s="1"/>
      <c r="C139" s="152" t="s">
        <v>94</v>
      </c>
      <c r="D139" s="148" t="s">
        <v>347</v>
      </c>
      <c r="E139" s="152"/>
      <c r="F139" s="136"/>
      <c r="G139" s="152"/>
      <c r="H139" s="136"/>
      <c r="I139" s="1"/>
      <c r="J139" s="1"/>
      <c r="K139" s="140"/>
      <c r="L139" s="140"/>
    </row>
    <row r="140" spans="2:13">
      <c r="B140" s="1"/>
      <c r="C140" s="152"/>
      <c r="D140" s="148" t="s">
        <v>318</v>
      </c>
      <c r="E140" s="152" t="s">
        <v>786</v>
      </c>
      <c r="F140" s="136">
        <v>1</v>
      </c>
      <c r="G140" s="152" t="s">
        <v>804</v>
      </c>
      <c r="H140" s="136" t="s">
        <v>3</v>
      </c>
      <c r="I140" s="1"/>
      <c r="J140" s="1"/>
      <c r="K140" s="140">
        <v>20000</v>
      </c>
      <c r="L140" s="140">
        <f t="shared" ref="L140:L157" si="3">K140</f>
        <v>20000</v>
      </c>
    </row>
    <row r="141" spans="2:13">
      <c r="B141" s="1"/>
      <c r="C141" s="152"/>
      <c r="D141" s="148" t="s">
        <v>319</v>
      </c>
      <c r="E141" s="152" t="s">
        <v>787</v>
      </c>
      <c r="F141" s="136">
        <v>1</v>
      </c>
      <c r="G141" s="152" t="s">
        <v>36</v>
      </c>
      <c r="H141" s="136" t="s">
        <v>3</v>
      </c>
      <c r="I141" s="1"/>
      <c r="J141" s="1"/>
      <c r="K141" s="140">
        <v>4000</v>
      </c>
      <c r="L141" s="140">
        <f t="shared" si="3"/>
        <v>4000</v>
      </c>
      <c r="M141" s="135"/>
    </row>
    <row r="142" spans="2:13">
      <c r="B142" s="1"/>
      <c r="C142" s="152"/>
      <c r="D142" s="148" t="s">
        <v>320</v>
      </c>
      <c r="E142" s="152" t="s">
        <v>788</v>
      </c>
      <c r="F142" s="136">
        <v>1</v>
      </c>
      <c r="G142" s="152" t="s">
        <v>36</v>
      </c>
      <c r="H142" s="136" t="s">
        <v>3</v>
      </c>
      <c r="I142" s="1"/>
      <c r="J142" s="1"/>
      <c r="K142" s="140">
        <v>5000</v>
      </c>
      <c r="L142" s="140">
        <f>F142*K142</f>
        <v>5000</v>
      </c>
    </row>
    <row r="143" spans="2:13">
      <c r="B143" s="1"/>
      <c r="C143" s="152"/>
      <c r="D143" s="148" t="s">
        <v>321</v>
      </c>
      <c r="E143" s="152" t="s">
        <v>789</v>
      </c>
      <c r="F143" s="136">
        <v>6</v>
      </c>
      <c r="G143" s="152" t="s">
        <v>36</v>
      </c>
      <c r="H143" s="136" t="s">
        <v>3</v>
      </c>
      <c r="I143" s="1"/>
      <c r="J143" s="1"/>
      <c r="K143" s="140">
        <v>20000</v>
      </c>
      <c r="L143" s="140">
        <f>F143*K143</f>
        <v>120000</v>
      </c>
    </row>
    <row r="144" spans="2:13">
      <c r="B144" s="1"/>
      <c r="C144" s="152"/>
      <c r="D144" s="148" t="s">
        <v>322</v>
      </c>
      <c r="E144" s="152" t="s">
        <v>790</v>
      </c>
      <c r="F144" s="136">
        <v>1</v>
      </c>
      <c r="G144" s="152" t="s">
        <v>36</v>
      </c>
      <c r="H144" s="136" t="s">
        <v>3</v>
      </c>
      <c r="I144" s="1"/>
      <c r="J144" s="1"/>
      <c r="K144" s="140">
        <v>10000</v>
      </c>
      <c r="L144" s="140">
        <f t="shared" si="3"/>
        <v>10000</v>
      </c>
      <c r="M144" s="135"/>
    </row>
    <row r="145" spans="2:14">
      <c r="B145" s="1"/>
      <c r="C145" s="152"/>
      <c r="D145" s="148" t="s">
        <v>323</v>
      </c>
      <c r="E145" s="152" t="s">
        <v>791</v>
      </c>
      <c r="F145" s="136">
        <v>1</v>
      </c>
      <c r="G145" s="152" t="s">
        <v>805</v>
      </c>
      <c r="H145" s="136" t="s">
        <v>3</v>
      </c>
      <c r="I145" s="1"/>
      <c r="J145" s="1"/>
      <c r="K145" s="140">
        <v>12000</v>
      </c>
      <c r="L145" s="140">
        <f t="shared" si="3"/>
        <v>12000</v>
      </c>
    </row>
    <row r="146" spans="2:14">
      <c r="B146" s="1"/>
      <c r="C146" s="152"/>
      <c r="D146" s="148" t="s">
        <v>324</v>
      </c>
      <c r="E146" s="152" t="s">
        <v>792</v>
      </c>
      <c r="F146" s="136">
        <v>1</v>
      </c>
      <c r="G146" s="152" t="s">
        <v>805</v>
      </c>
      <c r="H146" s="136" t="s">
        <v>3</v>
      </c>
      <c r="I146" s="1"/>
      <c r="J146" s="1"/>
      <c r="K146" s="140">
        <v>15000</v>
      </c>
      <c r="L146" s="140">
        <f t="shared" si="3"/>
        <v>15000</v>
      </c>
    </row>
    <row r="147" spans="2:14">
      <c r="B147" s="1"/>
      <c r="C147" s="152"/>
      <c r="D147" s="148" t="s">
        <v>325</v>
      </c>
      <c r="E147" s="152" t="s">
        <v>793</v>
      </c>
      <c r="F147" s="136">
        <v>1</v>
      </c>
      <c r="G147" s="152" t="s">
        <v>36</v>
      </c>
      <c r="H147" s="136" t="s">
        <v>3</v>
      </c>
      <c r="I147" s="1"/>
      <c r="J147" s="1"/>
      <c r="K147" s="140">
        <v>3000</v>
      </c>
      <c r="L147" s="140">
        <f t="shared" si="3"/>
        <v>3000</v>
      </c>
    </row>
    <row r="148" spans="2:14">
      <c r="B148" s="1"/>
      <c r="C148" s="152"/>
      <c r="D148" s="148" t="s">
        <v>326</v>
      </c>
      <c r="E148" s="152" t="s">
        <v>794</v>
      </c>
      <c r="F148" s="136">
        <v>1</v>
      </c>
      <c r="G148" s="152" t="s">
        <v>36</v>
      </c>
      <c r="H148" s="136" t="s">
        <v>3</v>
      </c>
      <c r="I148" s="1"/>
      <c r="J148" s="1"/>
      <c r="K148" s="140">
        <v>10000</v>
      </c>
      <c r="L148" s="140">
        <f t="shared" si="3"/>
        <v>10000</v>
      </c>
    </row>
    <row r="149" spans="2:14">
      <c r="B149" s="1"/>
      <c r="C149" s="152"/>
      <c r="D149" s="148" t="s">
        <v>327</v>
      </c>
      <c r="E149" s="152" t="s">
        <v>795</v>
      </c>
      <c r="F149" s="136">
        <v>1</v>
      </c>
      <c r="G149" s="152" t="s">
        <v>36</v>
      </c>
      <c r="H149" s="136" t="s">
        <v>3</v>
      </c>
      <c r="I149" s="1"/>
      <c r="J149" s="1"/>
      <c r="K149" s="140">
        <v>1000</v>
      </c>
      <c r="L149" s="140">
        <f t="shared" si="3"/>
        <v>1000</v>
      </c>
    </row>
    <row r="150" spans="2:14">
      <c r="B150" s="1"/>
      <c r="C150" s="152"/>
      <c r="D150" s="148" t="s">
        <v>328</v>
      </c>
      <c r="E150" s="152" t="s">
        <v>796</v>
      </c>
      <c r="F150" s="136">
        <v>1</v>
      </c>
      <c r="G150" s="152" t="s">
        <v>36</v>
      </c>
      <c r="H150" s="136" t="s">
        <v>3</v>
      </c>
      <c r="I150" s="1"/>
      <c r="J150" s="1"/>
      <c r="K150" s="140">
        <v>10000</v>
      </c>
      <c r="L150" s="140">
        <f t="shared" si="3"/>
        <v>10000</v>
      </c>
    </row>
    <row r="151" spans="2:14">
      <c r="B151" s="1"/>
      <c r="C151" s="152"/>
      <c r="D151" s="148" t="s">
        <v>329</v>
      </c>
      <c r="E151" s="152" t="s">
        <v>797</v>
      </c>
      <c r="F151" s="136">
        <v>1</v>
      </c>
      <c r="G151" s="152" t="s">
        <v>806</v>
      </c>
      <c r="H151" s="136" t="s">
        <v>3</v>
      </c>
      <c r="I151" s="1"/>
      <c r="J151" s="1"/>
      <c r="K151" s="140">
        <v>12000</v>
      </c>
      <c r="L151" s="140">
        <f t="shared" si="3"/>
        <v>12000</v>
      </c>
      <c r="N151" s="135"/>
    </row>
    <row r="152" spans="2:14">
      <c r="B152" s="1"/>
      <c r="C152" s="152"/>
      <c r="D152" s="148" t="s">
        <v>330</v>
      </c>
      <c r="E152" s="152" t="s">
        <v>798</v>
      </c>
      <c r="F152" s="136">
        <v>1</v>
      </c>
      <c r="G152" s="152" t="s">
        <v>36</v>
      </c>
      <c r="H152" s="136" t="s">
        <v>3</v>
      </c>
      <c r="I152" s="1"/>
      <c r="J152" s="1"/>
      <c r="K152" s="140">
        <v>20000</v>
      </c>
      <c r="L152" s="140">
        <f t="shared" si="3"/>
        <v>20000</v>
      </c>
    </row>
    <row r="153" spans="2:14">
      <c r="B153" s="1"/>
      <c r="C153" s="152"/>
      <c r="D153" s="148" t="s">
        <v>331</v>
      </c>
      <c r="E153" s="152" t="s">
        <v>799</v>
      </c>
      <c r="F153" s="136">
        <v>1</v>
      </c>
      <c r="G153" s="152" t="s">
        <v>36</v>
      </c>
      <c r="H153" s="136" t="s">
        <v>3</v>
      </c>
      <c r="I153" s="1"/>
      <c r="J153" s="1"/>
      <c r="K153" s="140">
        <v>20000</v>
      </c>
      <c r="L153" s="140">
        <f t="shared" si="3"/>
        <v>20000</v>
      </c>
    </row>
    <row r="154" spans="2:14">
      <c r="B154" s="1"/>
      <c r="C154" s="152"/>
      <c r="D154" s="148" t="s">
        <v>332</v>
      </c>
      <c r="E154" s="152" t="s">
        <v>800</v>
      </c>
      <c r="F154" s="136">
        <v>1</v>
      </c>
      <c r="G154" s="152" t="s">
        <v>36</v>
      </c>
      <c r="H154" s="136" t="s">
        <v>3</v>
      </c>
      <c r="I154" s="1"/>
      <c r="J154" s="1"/>
      <c r="K154" s="140">
        <v>10000</v>
      </c>
      <c r="L154" s="140">
        <f t="shared" si="3"/>
        <v>10000</v>
      </c>
    </row>
    <row r="155" spans="2:14">
      <c r="B155" s="1"/>
      <c r="C155" s="152"/>
      <c r="D155" s="148" t="s">
        <v>481</v>
      </c>
      <c r="E155" s="152" t="s">
        <v>801</v>
      </c>
      <c r="F155" s="136">
        <v>1</v>
      </c>
      <c r="G155" s="152" t="s">
        <v>36</v>
      </c>
      <c r="H155" s="136" t="s">
        <v>3</v>
      </c>
      <c r="I155" s="1"/>
      <c r="J155" s="1"/>
      <c r="K155" s="140">
        <v>15000</v>
      </c>
      <c r="L155" s="140">
        <f t="shared" si="3"/>
        <v>15000</v>
      </c>
    </row>
    <row r="156" spans="2:14">
      <c r="B156" s="1"/>
      <c r="C156" s="152"/>
      <c r="D156" s="148" t="s">
        <v>493</v>
      </c>
      <c r="E156" s="31" t="s">
        <v>803</v>
      </c>
      <c r="F156" s="136">
        <v>1</v>
      </c>
      <c r="G156" s="152" t="s">
        <v>36</v>
      </c>
      <c r="H156" s="136" t="s">
        <v>3</v>
      </c>
      <c r="I156" s="1"/>
      <c r="J156" s="1"/>
      <c r="K156" s="140">
        <v>8000</v>
      </c>
      <c r="L156" s="140">
        <f t="shared" si="3"/>
        <v>8000</v>
      </c>
    </row>
    <row r="157" spans="2:14">
      <c r="B157" s="1"/>
      <c r="C157" s="152"/>
      <c r="D157" s="148" t="s">
        <v>494</v>
      </c>
      <c r="E157" s="152" t="s">
        <v>802</v>
      </c>
      <c r="F157" s="136">
        <v>1</v>
      </c>
      <c r="G157" s="152" t="s">
        <v>36</v>
      </c>
      <c r="H157" s="136" t="s">
        <v>3</v>
      </c>
      <c r="I157" s="1"/>
      <c r="J157" s="1"/>
      <c r="K157" s="140">
        <v>15000</v>
      </c>
      <c r="L157" s="140">
        <f t="shared" si="3"/>
        <v>15000</v>
      </c>
    </row>
    <row r="158" spans="2:14" ht="16.5" thickBot="1">
      <c r="B158" s="1"/>
      <c r="C158" s="152"/>
      <c r="D158" s="144" t="s">
        <v>90</v>
      </c>
      <c r="E158" s="1"/>
      <c r="F158" s="136"/>
      <c r="H158" s="141"/>
      <c r="I158" s="142"/>
      <c r="J158" s="142"/>
      <c r="L158" s="159">
        <f>SUM(L132:L157)</f>
        <v>9160000</v>
      </c>
    </row>
    <row r="159" spans="2:14" ht="16.5" thickTop="1">
      <c r="B159" s="1"/>
      <c r="C159" s="152"/>
      <c r="D159" s="144"/>
      <c r="E159" s="1"/>
      <c r="F159" s="136"/>
      <c r="H159" s="141"/>
      <c r="I159" s="142"/>
      <c r="J159" s="142"/>
      <c r="L159" s="143"/>
    </row>
    <row r="160" spans="2:14">
      <c r="B160" s="142">
        <v>10</v>
      </c>
      <c r="C160" s="144" t="s">
        <v>89</v>
      </c>
      <c r="D160" s="142"/>
      <c r="F160" s="141"/>
      <c r="G160" s="142"/>
      <c r="H160" s="141"/>
      <c r="I160" s="142"/>
      <c r="J160" s="142"/>
      <c r="K160" s="143"/>
      <c r="L160" s="143"/>
    </row>
    <row r="161" spans="1:12">
      <c r="C161" s="152" t="s">
        <v>88</v>
      </c>
      <c r="D161" s="1" t="s">
        <v>87</v>
      </c>
      <c r="E161" s="152"/>
      <c r="F161" s="136"/>
      <c r="G161" s="1"/>
      <c r="H161" s="136"/>
      <c r="I161" s="1"/>
      <c r="J161" s="1"/>
      <c r="K161" s="140"/>
      <c r="L161" s="140"/>
    </row>
    <row r="162" spans="1:12">
      <c r="B162" s="1"/>
      <c r="C162" s="152"/>
      <c r="D162" s="1" t="s">
        <v>86</v>
      </c>
      <c r="E162" s="152" t="s">
        <v>85</v>
      </c>
      <c r="F162" s="136"/>
      <c r="G162" s="1"/>
      <c r="H162" s="136"/>
      <c r="I162" s="1"/>
      <c r="J162" s="1"/>
      <c r="K162" s="140"/>
      <c r="L162" s="140"/>
    </row>
    <row r="163" spans="1:12">
      <c r="B163" s="1"/>
      <c r="C163" s="152"/>
      <c r="D163" s="1"/>
      <c r="E163" s="152" t="s">
        <v>84</v>
      </c>
      <c r="F163" s="136">
        <v>15</v>
      </c>
      <c r="G163" s="1" t="s">
        <v>72</v>
      </c>
      <c r="H163" s="136" t="s">
        <v>3</v>
      </c>
      <c r="I163" s="1"/>
      <c r="J163" s="1"/>
      <c r="K163" s="140">
        <v>5000</v>
      </c>
      <c r="L163" s="140">
        <f t="shared" ref="L163:L168" si="4">F163*K163</f>
        <v>75000</v>
      </c>
    </row>
    <row r="164" spans="1:12">
      <c r="B164" s="1"/>
      <c r="C164" s="152"/>
      <c r="D164" s="1"/>
      <c r="E164" s="152" t="s">
        <v>83</v>
      </c>
      <c r="F164" s="136">
        <v>8</v>
      </c>
      <c r="G164" s="1" t="s">
        <v>66</v>
      </c>
      <c r="H164" s="136" t="s">
        <v>3</v>
      </c>
      <c r="I164" s="1"/>
      <c r="J164" s="1"/>
      <c r="K164" s="140">
        <v>5000</v>
      </c>
      <c r="L164" s="140">
        <f t="shared" si="4"/>
        <v>40000</v>
      </c>
    </row>
    <row r="165" spans="1:12">
      <c r="B165" s="1"/>
      <c r="C165" s="152"/>
      <c r="D165" s="1"/>
      <c r="E165" s="152" t="s">
        <v>82</v>
      </c>
      <c r="F165" s="136">
        <v>20</v>
      </c>
      <c r="G165" s="1" t="s">
        <v>66</v>
      </c>
      <c r="H165" s="136" t="s">
        <v>3</v>
      </c>
      <c r="I165" s="1"/>
      <c r="J165" s="1"/>
      <c r="K165" s="140">
        <v>5000</v>
      </c>
      <c r="L165" s="140">
        <f t="shared" si="4"/>
        <v>100000</v>
      </c>
    </row>
    <row r="166" spans="1:12">
      <c r="B166" s="1"/>
      <c r="C166" s="152"/>
      <c r="D166" s="1"/>
      <c r="E166" s="152" t="s">
        <v>81</v>
      </c>
      <c r="F166" s="136">
        <v>20</v>
      </c>
      <c r="G166" s="1" t="s">
        <v>66</v>
      </c>
      <c r="H166" s="136" t="s">
        <v>3</v>
      </c>
      <c r="I166" s="1"/>
      <c r="J166" s="1"/>
      <c r="K166" s="140">
        <v>5000</v>
      </c>
      <c r="L166" s="140">
        <f t="shared" si="4"/>
        <v>100000</v>
      </c>
    </row>
    <row r="167" spans="1:12">
      <c r="B167" s="1"/>
      <c r="C167" s="152"/>
      <c r="D167" s="1"/>
      <c r="E167" s="152" t="s">
        <v>80</v>
      </c>
      <c r="F167" s="136">
        <v>20</v>
      </c>
      <c r="G167" s="1" t="s">
        <v>66</v>
      </c>
      <c r="H167" s="136" t="s">
        <v>3</v>
      </c>
      <c r="I167" s="1"/>
      <c r="J167" s="1"/>
      <c r="K167" s="140">
        <v>5000</v>
      </c>
      <c r="L167" s="140">
        <f t="shared" si="4"/>
        <v>100000</v>
      </c>
    </row>
    <row r="168" spans="1:12">
      <c r="B168" s="1"/>
      <c r="C168" s="152"/>
      <c r="D168" s="1"/>
      <c r="E168" s="152" t="s">
        <v>79</v>
      </c>
      <c r="F168" s="136">
        <v>30</v>
      </c>
      <c r="G168" s="1" t="s">
        <v>66</v>
      </c>
      <c r="H168" s="136" t="s">
        <v>3</v>
      </c>
      <c r="I168" s="1"/>
      <c r="J168" s="1"/>
      <c r="K168" s="140">
        <v>5000</v>
      </c>
      <c r="L168" s="140">
        <f t="shared" si="4"/>
        <v>150000</v>
      </c>
    </row>
    <row r="169" spans="1:12">
      <c r="C169" s="34"/>
      <c r="D169" s="1" t="s">
        <v>78</v>
      </c>
      <c r="E169" s="152" t="s">
        <v>77</v>
      </c>
      <c r="F169" s="136"/>
      <c r="G169" s="1"/>
      <c r="H169" s="136"/>
      <c r="I169" s="1"/>
      <c r="J169" s="1"/>
      <c r="K169" s="140"/>
      <c r="L169" s="140"/>
    </row>
    <row r="170" spans="1:12">
      <c r="B170" s="1"/>
      <c r="C170" s="152"/>
      <c r="D170" s="1"/>
      <c r="E170" s="152" t="s">
        <v>76</v>
      </c>
      <c r="F170" s="136">
        <v>15</v>
      </c>
      <c r="G170" s="1" t="s">
        <v>72</v>
      </c>
      <c r="H170" s="136" t="s">
        <v>3</v>
      </c>
      <c r="I170" s="1"/>
      <c r="J170" s="1"/>
      <c r="K170" s="140">
        <v>5000</v>
      </c>
      <c r="L170" s="140">
        <f>F170*K170</f>
        <v>75000</v>
      </c>
    </row>
    <row r="171" spans="1:12">
      <c r="B171" s="1"/>
      <c r="C171" s="152"/>
      <c r="D171" s="1"/>
      <c r="E171" s="152" t="s">
        <v>75</v>
      </c>
      <c r="F171" s="136">
        <v>93</v>
      </c>
      <c r="G171" s="1" t="s">
        <v>66</v>
      </c>
      <c r="H171" s="136" t="s">
        <v>3</v>
      </c>
      <c r="I171" s="1"/>
      <c r="J171" s="1"/>
      <c r="K171" s="140">
        <v>5000</v>
      </c>
      <c r="L171" s="140">
        <f>F171*K171</f>
        <v>465000</v>
      </c>
    </row>
    <row r="172" spans="1:12">
      <c r="B172" s="1"/>
      <c r="C172" s="152"/>
      <c r="D172" s="1" t="s">
        <v>338</v>
      </c>
      <c r="E172" s="152" t="s">
        <v>727</v>
      </c>
      <c r="F172" s="136"/>
      <c r="G172" s="1"/>
      <c r="H172" s="136"/>
      <c r="I172" s="1"/>
      <c r="J172" s="1"/>
      <c r="K172" s="140"/>
      <c r="L172" s="140"/>
    </row>
    <row r="173" spans="1:12">
      <c r="B173" s="1"/>
      <c r="C173" s="152"/>
      <c r="D173" s="1"/>
      <c r="E173" s="152" t="s">
        <v>728</v>
      </c>
      <c r="F173" s="136">
        <v>21</v>
      </c>
      <c r="G173" s="1" t="s">
        <v>72</v>
      </c>
      <c r="H173" s="136" t="s">
        <v>3</v>
      </c>
      <c r="I173" s="1"/>
      <c r="J173" s="1"/>
      <c r="K173" s="140">
        <v>5000</v>
      </c>
      <c r="L173" s="140">
        <f>F173*K173</f>
        <v>105000</v>
      </c>
    </row>
    <row r="174" spans="1:12">
      <c r="B174" s="1"/>
      <c r="C174" s="152"/>
      <c r="D174" s="1"/>
      <c r="E174" s="152" t="s">
        <v>743</v>
      </c>
      <c r="F174" s="136">
        <v>40</v>
      </c>
      <c r="G174" s="1" t="s">
        <v>72</v>
      </c>
      <c r="H174" s="136" t="s">
        <v>3</v>
      </c>
      <c r="I174" s="1"/>
      <c r="J174" s="1"/>
      <c r="K174" s="140">
        <v>5000</v>
      </c>
      <c r="L174" s="140">
        <f>F174*K174</f>
        <v>200000</v>
      </c>
    </row>
    <row r="175" spans="1:12">
      <c r="B175" s="1"/>
      <c r="C175" s="152"/>
      <c r="D175" s="1"/>
      <c r="E175" s="152" t="s">
        <v>339</v>
      </c>
      <c r="F175" s="136">
        <v>93</v>
      </c>
      <c r="G175" s="1" t="s">
        <v>66</v>
      </c>
      <c r="H175" s="136" t="s">
        <v>3</v>
      </c>
      <c r="I175" s="1"/>
      <c r="J175" s="1"/>
      <c r="K175" s="140">
        <v>5000</v>
      </c>
      <c r="L175" s="140">
        <f>F175*K175</f>
        <v>465000</v>
      </c>
    </row>
    <row r="176" spans="1:12">
      <c r="A176" s="141"/>
      <c r="B176" s="1"/>
      <c r="C176" s="152"/>
      <c r="D176" s="177" t="s">
        <v>729</v>
      </c>
      <c r="E176" s="152" t="s">
        <v>74</v>
      </c>
      <c r="F176" s="136"/>
      <c r="G176" s="1"/>
      <c r="H176" s="136"/>
      <c r="I176" s="1"/>
      <c r="J176" s="1"/>
      <c r="K176" s="140"/>
      <c r="L176" s="140"/>
    </row>
    <row r="177" spans="2:14">
      <c r="B177" s="1"/>
      <c r="C177" s="152"/>
      <c r="D177" s="1"/>
      <c r="E177" s="152" t="s">
        <v>730</v>
      </c>
      <c r="F177" s="136">
        <v>15</v>
      </c>
      <c r="G177" s="1" t="s">
        <v>72</v>
      </c>
      <c r="H177" s="136" t="s">
        <v>3</v>
      </c>
      <c r="I177" s="1"/>
      <c r="J177" s="1"/>
      <c r="K177" s="140">
        <v>5000</v>
      </c>
      <c r="L177" s="140">
        <f>F177*K177</f>
        <v>75000</v>
      </c>
    </row>
    <row r="178" spans="2:14">
      <c r="B178" s="1"/>
      <c r="C178" s="152"/>
      <c r="D178" s="1"/>
      <c r="E178" s="152" t="s">
        <v>731</v>
      </c>
      <c r="F178" s="136">
        <v>15</v>
      </c>
      <c r="G178" s="1" t="s">
        <v>72</v>
      </c>
      <c r="H178" s="136" t="s">
        <v>3</v>
      </c>
      <c r="I178" s="1"/>
      <c r="J178" s="1"/>
      <c r="K178" s="140">
        <v>5000</v>
      </c>
      <c r="L178" s="140">
        <f>F178*K178</f>
        <v>75000</v>
      </c>
      <c r="N178" s="178"/>
    </row>
    <row r="179" spans="2:14">
      <c r="B179" s="1"/>
      <c r="C179" s="152"/>
      <c r="D179" s="1"/>
      <c r="E179" s="152" t="s">
        <v>732</v>
      </c>
      <c r="F179" s="136">
        <v>93</v>
      </c>
      <c r="G179" s="1" t="s">
        <v>66</v>
      </c>
      <c r="H179" s="136" t="s">
        <v>3</v>
      </c>
      <c r="I179" s="1" t="s">
        <v>73</v>
      </c>
      <c r="J179" s="152" t="s">
        <v>3</v>
      </c>
      <c r="K179" s="140">
        <v>5000</v>
      </c>
      <c r="L179" s="140">
        <f>F179*2*K179</f>
        <v>930000</v>
      </c>
      <c r="N179" s="178"/>
    </row>
    <row r="180" spans="2:14">
      <c r="B180" s="1"/>
      <c r="C180" s="152"/>
      <c r="D180" s="1"/>
      <c r="E180" s="152" t="s">
        <v>733</v>
      </c>
      <c r="F180" s="136">
        <v>7</v>
      </c>
      <c r="G180" s="1" t="s">
        <v>72</v>
      </c>
      <c r="H180" s="136" t="s">
        <v>3</v>
      </c>
      <c r="I180" s="1" t="s">
        <v>67</v>
      </c>
      <c r="J180" s="1" t="s">
        <v>3</v>
      </c>
      <c r="K180" s="140">
        <v>5000</v>
      </c>
      <c r="L180" s="140">
        <f>F180*12*K180</f>
        <v>420000</v>
      </c>
      <c r="N180" s="178"/>
    </row>
    <row r="181" spans="2:14">
      <c r="B181" s="1"/>
      <c r="C181" s="152"/>
      <c r="D181" s="1"/>
      <c r="E181" s="152" t="s">
        <v>734</v>
      </c>
      <c r="F181" s="136">
        <v>20</v>
      </c>
      <c r="G181" s="1" t="s">
        <v>72</v>
      </c>
      <c r="H181" s="136" t="s">
        <v>3</v>
      </c>
      <c r="I181" s="1"/>
      <c r="J181" s="1"/>
      <c r="K181" s="140">
        <v>5000</v>
      </c>
      <c r="L181" s="140">
        <f>F181*K181</f>
        <v>100000</v>
      </c>
      <c r="N181" s="178"/>
    </row>
    <row r="182" spans="2:14">
      <c r="B182" s="1"/>
      <c r="C182" s="152"/>
      <c r="D182" s="1"/>
      <c r="E182" s="152" t="s">
        <v>737</v>
      </c>
      <c r="F182" s="136">
        <v>10</v>
      </c>
      <c r="G182" s="1" t="s">
        <v>72</v>
      </c>
      <c r="H182" s="136" t="s">
        <v>3</v>
      </c>
      <c r="I182" s="1" t="s">
        <v>744</v>
      </c>
      <c r="J182" s="1" t="s">
        <v>3</v>
      </c>
      <c r="K182" s="140">
        <v>5000</v>
      </c>
      <c r="L182" s="140">
        <f>F182*5*K182</f>
        <v>250000</v>
      </c>
      <c r="N182" s="178"/>
    </row>
    <row r="183" spans="2:14">
      <c r="B183" s="1"/>
      <c r="C183" s="152" t="s">
        <v>71</v>
      </c>
      <c r="D183" s="1" t="s">
        <v>70</v>
      </c>
      <c r="E183" s="152"/>
      <c r="F183" s="136"/>
      <c r="G183" s="1"/>
      <c r="H183" s="136"/>
      <c r="I183" s="1"/>
      <c r="J183" s="1"/>
      <c r="K183" s="140"/>
      <c r="L183" s="140"/>
    </row>
    <row r="184" spans="2:14">
      <c r="B184" s="1"/>
      <c r="C184" s="152"/>
      <c r="D184" s="1" t="s">
        <v>69</v>
      </c>
      <c r="E184" s="152" t="s">
        <v>717</v>
      </c>
      <c r="F184" s="136">
        <v>54</v>
      </c>
      <c r="G184" s="1" t="s">
        <v>66</v>
      </c>
      <c r="H184" s="136" t="s">
        <v>3</v>
      </c>
      <c r="I184" s="1" t="s">
        <v>718</v>
      </c>
      <c r="J184" s="1" t="s">
        <v>3</v>
      </c>
      <c r="K184" s="140">
        <v>5000</v>
      </c>
      <c r="L184" s="140">
        <f>F184*K184</f>
        <v>270000</v>
      </c>
    </row>
    <row r="185" spans="2:14">
      <c r="B185" s="1"/>
      <c r="C185" s="152"/>
      <c r="D185" s="1" t="s">
        <v>719</v>
      </c>
      <c r="E185" s="152" t="s">
        <v>68</v>
      </c>
      <c r="F185" s="136"/>
      <c r="G185" s="1"/>
      <c r="H185" s="136"/>
      <c r="I185" s="1"/>
      <c r="J185" s="1"/>
      <c r="K185" s="140"/>
      <c r="L185" s="140"/>
    </row>
    <row r="186" spans="2:14">
      <c r="B186" s="1"/>
      <c r="C186" s="152"/>
      <c r="D186" s="1"/>
      <c r="E186" s="152" t="s">
        <v>720</v>
      </c>
      <c r="F186" s="136">
        <v>7</v>
      </c>
      <c r="G186" s="1" t="s">
        <v>66</v>
      </c>
      <c r="H186" s="136" t="s">
        <v>3</v>
      </c>
      <c r="I186" s="1" t="s">
        <v>67</v>
      </c>
      <c r="J186" s="1" t="s">
        <v>3</v>
      </c>
      <c r="K186" s="155">
        <v>5000</v>
      </c>
      <c r="L186" s="140">
        <f>F186*12*K186</f>
        <v>420000</v>
      </c>
    </row>
    <row r="187" spans="2:14">
      <c r="B187" s="1"/>
      <c r="C187" s="152"/>
      <c r="D187" s="1"/>
      <c r="E187" s="152" t="s">
        <v>721</v>
      </c>
      <c r="F187" s="136">
        <v>93</v>
      </c>
      <c r="G187" s="1" t="s">
        <v>66</v>
      </c>
      <c r="H187" s="136" t="s">
        <v>3</v>
      </c>
      <c r="I187" s="1" t="s">
        <v>67</v>
      </c>
      <c r="J187" s="1" t="s">
        <v>3</v>
      </c>
      <c r="K187" s="155">
        <v>4000</v>
      </c>
      <c r="L187" s="140">
        <f>F187*12*K187</f>
        <v>4464000</v>
      </c>
    </row>
    <row r="188" spans="2:14">
      <c r="B188" s="1"/>
      <c r="C188" s="152"/>
      <c r="D188" s="1"/>
      <c r="E188" s="152" t="s">
        <v>722</v>
      </c>
      <c r="F188" s="136">
        <v>3</v>
      </c>
      <c r="G188" s="1" t="s">
        <v>66</v>
      </c>
      <c r="H188" s="136" t="s">
        <v>3</v>
      </c>
      <c r="I188" s="1" t="s">
        <v>67</v>
      </c>
      <c r="J188" s="1" t="s">
        <v>3</v>
      </c>
      <c r="K188" s="155">
        <v>5000</v>
      </c>
      <c r="L188" s="140">
        <f>F188*12*K188</f>
        <v>180000</v>
      </c>
    </row>
    <row r="189" spans="2:14">
      <c r="B189" s="1"/>
      <c r="C189" s="152"/>
      <c r="D189" s="1"/>
      <c r="E189" s="152" t="s">
        <v>723</v>
      </c>
      <c r="F189" s="136">
        <v>20</v>
      </c>
      <c r="G189" s="1" t="s">
        <v>66</v>
      </c>
      <c r="H189" s="136" t="s">
        <v>3</v>
      </c>
      <c r="I189" s="1"/>
      <c r="J189" s="1"/>
      <c r="K189" s="155">
        <v>5000</v>
      </c>
      <c r="L189" s="140">
        <f>F189*K189</f>
        <v>100000</v>
      </c>
    </row>
    <row r="190" spans="2:14">
      <c r="B190" s="1"/>
      <c r="C190" s="152"/>
      <c r="D190" s="1"/>
      <c r="E190" s="152"/>
      <c r="F190" s="136"/>
      <c r="G190" s="1"/>
      <c r="H190" s="136"/>
      <c r="I190" s="1"/>
      <c r="J190" s="1"/>
      <c r="K190" s="155"/>
      <c r="L190" s="140"/>
    </row>
    <row r="191" spans="2:14">
      <c r="B191" s="1"/>
      <c r="C191" s="152" t="s">
        <v>65</v>
      </c>
      <c r="D191" s="1" t="s">
        <v>64</v>
      </c>
      <c r="E191" s="152"/>
      <c r="F191" s="136"/>
      <c r="G191" s="1"/>
      <c r="H191" s="136"/>
      <c r="I191" s="1"/>
      <c r="J191" s="1"/>
      <c r="K191" s="140"/>
      <c r="L191" s="140"/>
    </row>
    <row r="192" spans="2:14">
      <c r="B192" s="1"/>
      <c r="C192" s="152"/>
      <c r="D192" s="1" t="s">
        <v>63</v>
      </c>
      <c r="E192" s="179" t="s">
        <v>62</v>
      </c>
      <c r="F192" s="136">
        <v>25</v>
      </c>
      <c r="G192" s="1" t="s">
        <v>59</v>
      </c>
      <c r="H192" s="136" t="s">
        <v>3</v>
      </c>
      <c r="I192" s="1"/>
      <c r="J192" s="1"/>
      <c r="K192" s="140">
        <v>20000</v>
      </c>
      <c r="L192" s="140">
        <f>F192*K192</f>
        <v>500000</v>
      </c>
    </row>
    <row r="193" spans="1:12">
      <c r="B193" s="1"/>
      <c r="C193" s="152"/>
      <c r="D193" s="1" t="s">
        <v>61</v>
      </c>
      <c r="E193" s="179" t="s">
        <v>60</v>
      </c>
      <c r="F193" s="136">
        <v>3</v>
      </c>
      <c r="G193" s="1" t="s">
        <v>59</v>
      </c>
      <c r="H193" s="136" t="s">
        <v>3</v>
      </c>
      <c r="I193" s="1"/>
      <c r="J193" s="1"/>
      <c r="K193" s="140">
        <v>35000</v>
      </c>
      <c r="L193" s="140">
        <f>F193*K193</f>
        <v>105000</v>
      </c>
    </row>
    <row r="194" spans="1:12">
      <c r="B194" s="1"/>
      <c r="C194" s="174" t="s">
        <v>58</v>
      </c>
      <c r="D194" s="179" t="s">
        <v>346</v>
      </c>
      <c r="E194" s="152"/>
      <c r="F194" s="136"/>
      <c r="G194" s="1"/>
      <c r="H194" s="136"/>
      <c r="I194" s="1"/>
      <c r="J194" s="1"/>
      <c r="K194" s="140"/>
      <c r="L194" s="140">
        <v>100000</v>
      </c>
    </row>
    <row r="195" spans="1:12" s="1" customFormat="1" ht="16.5" thickBot="1">
      <c r="A195" s="136"/>
      <c r="C195" s="144"/>
      <c r="D195" s="144" t="s">
        <v>57</v>
      </c>
      <c r="E195" s="175"/>
      <c r="F195" s="175"/>
      <c r="G195" s="175"/>
      <c r="H195" s="141"/>
      <c r="I195" s="175"/>
      <c r="J195" s="175"/>
      <c r="L195" s="159">
        <f>SUM(L163:L194)</f>
        <v>9864000</v>
      </c>
    </row>
    <row r="196" spans="1:12" ht="16.5" thickTop="1">
      <c r="B196" s="1"/>
      <c r="C196" s="2"/>
      <c r="D196" s="146"/>
      <c r="E196" s="2"/>
      <c r="F196" s="162"/>
      <c r="G196" s="162"/>
      <c r="H196" s="162"/>
      <c r="I196" s="162"/>
      <c r="J196" s="162"/>
      <c r="K196" s="140"/>
      <c r="L196" s="140"/>
    </row>
    <row r="197" spans="1:12">
      <c r="B197" s="142">
        <v>11</v>
      </c>
      <c r="C197" s="144" t="s">
        <v>56</v>
      </c>
      <c r="D197" s="1"/>
      <c r="E197" s="152"/>
      <c r="F197" s="136"/>
      <c r="G197" s="1"/>
      <c r="H197" s="136"/>
      <c r="I197" s="1"/>
      <c r="J197" s="1"/>
      <c r="K197" s="140"/>
      <c r="L197" s="140"/>
    </row>
    <row r="198" spans="1:12">
      <c r="C198" s="180" t="s">
        <v>55</v>
      </c>
      <c r="D198" s="179" t="s">
        <v>54</v>
      </c>
      <c r="E198" s="152"/>
      <c r="F198" s="136">
        <v>3</v>
      </c>
      <c r="G198" s="1" t="s">
        <v>36</v>
      </c>
      <c r="H198" s="136" t="s">
        <v>3</v>
      </c>
      <c r="I198" s="1"/>
      <c r="J198" s="1"/>
      <c r="K198" s="140">
        <v>35000</v>
      </c>
      <c r="L198" s="140">
        <f>F198*K198</f>
        <v>105000</v>
      </c>
    </row>
    <row r="199" spans="1:12">
      <c r="B199" s="142"/>
      <c r="C199" s="180" t="s">
        <v>53</v>
      </c>
      <c r="D199" s="179" t="s">
        <v>52</v>
      </c>
      <c r="E199" s="174"/>
      <c r="F199" s="181">
        <v>1</v>
      </c>
      <c r="G199" s="179" t="s">
        <v>36</v>
      </c>
      <c r="H199" s="181" t="s">
        <v>3</v>
      </c>
      <c r="I199" s="179"/>
      <c r="J199" s="179"/>
      <c r="K199" s="182">
        <v>250000</v>
      </c>
      <c r="L199" s="140">
        <f>F199*K199</f>
        <v>250000</v>
      </c>
    </row>
    <row r="200" spans="1:12">
      <c r="B200" s="1"/>
      <c r="C200" s="174" t="s">
        <v>51</v>
      </c>
      <c r="D200" s="179" t="s">
        <v>50</v>
      </c>
      <c r="E200" s="152"/>
      <c r="F200" s="181">
        <v>20</v>
      </c>
      <c r="G200" s="179" t="s">
        <v>91</v>
      </c>
      <c r="H200" s="181" t="s">
        <v>3</v>
      </c>
      <c r="I200" s="181"/>
      <c r="J200" s="181"/>
      <c r="K200" s="182">
        <v>5000</v>
      </c>
      <c r="L200" s="140">
        <f>F200*K200</f>
        <v>100000</v>
      </c>
    </row>
    <row r="201" spans="1:12">
      <c r="B201" s="1"/>
      <c r="C201" s="152" t="s">
        <v>49</v>
      </c>
      <c r="D201" s="1" t="s">
        <v>345</v>
      </c>
      <c r="E201" s="152"/>
      <c r="F201" s="181"/>
      <c r="G201" s="179"/>
      <c r="H201" s="181"/>
      <c r="I201" s="181"/>
      <c r="J201" s="181"/>
      <c r="K201" s="183"/>
      <c r="L201" s="140">
        <v>100000</v>
      </c>
    </row>
    <row r="202" spans="1:12" s="1" customFormat="1" ht="16.5" thickBot="1">
      <c r="A202" s="136"/>
      <c r="C202" s="144"/>
      <c r="D202" s="144" t="s">
        <v>48</v>
      </c>
      <c r="E202" s="175"/>
      <c r="F202" s="175"/>
      <c r="G202" s="175"/>
      <c r="H202" s="141"/>
      <c r="I202" s="175"/>
      <c r="J202" s="175"/>
      <c r="L202" s="159">
        <f>SUM(L198:L201)</f>
        <v>555000</v>
      </c>
    </row>
    <row r="203" spans="1:12" ht="16.5" thickTop="1">
      <c r="C203" s="34"/>
      <c r="F203" s="34"/>
      <c r="H203" s="34"/>
    </row>
    <row r="204" spans="1:12">
      <c r="B204" s="184">
        <v>12</v>
      </c>
      <c r="C204" s="185" t="s">
        <v>47</v>
      </c>
      <c r="D204" s="1"/>
      <c r="E204" s="152"/>
      <c r="F204" s="136"/>
      <c r="G204" s="1"/>
      <c r="H204" s="136"/>
      <c r="I204" s="1"/>
      <c r="J204" s="1"/>
      <c r="K204" s="140"/>
      <c r="L204" s="140"/>
    </row>
    <row r="205" spans="1:12">
      <c r="C205" s="186" t="s">
        <v>46</v>
      </c>
      <c r="D205" s="1" t="s">
        <v>45</v>
      </c>
      <c r="E205" s="152"/>
      <c r="F205" s="136">
        <v>1</v>
      </c>
      <c r="G205" s="1" t="s">
        <v>44</v>
      </c>
      <c r="H205" s="136" t="s">
        <v>3</v>
      </c>
      <c r="I205" s="1" t="s">
        <v>73</v>
      </c>
      <c r="J205" s="1"/>
      <c r="K205" s="140">
        <v>250000</v>
      </c>
      <c r="L205" s="140">
        <f>F205*2*K205</f>
        <v>500000</v>
      </c>
    </row>
    <row r="206" spans="1:12">
      <c r="B206" s="184"/>
      <c r="C206" s="148" t="s">
        <v>43</v>
      </c>
      <c r="D206" s="34" t="s">
        <v>42</v>
      </c>
      <c r="L206" s="135">
        <v>100000</v>
      </c>
    </row>
    <row r="207" spans="1:12">
      <c r="B207" s="1"/>
      <c r="C207" s="186" t="s">
        <v>41</v>
      </c>
      <c r="D207" s="1" t="s">
        <v>344</v>
      </c>
      <c r="E207" s="152"/>
      <c r="F207" s="136"/>
      <c r="G207" s="1"/>
      <c r="H207" s="136"/>
      <c r="I207" s="1"/>
      <c r="J207" s="1"/>
      <c r="K207" s="140"/>
      <c r="L207" s="140">
        <v>100000</v>
      </c>
    </row>
    <row r="208" spans="1:12" s="1" customFormat="1" ht="16.5" thickBot="1">
      <c r="A208" s="136"/>
      <c r="B208" s="184"/>
      <c r="C208" s="144"/>
      <c r="D208" s="144" t="s">
        <v>40</v>
      </c>
      <c r="E208" s="175"/>
      <c r="F208" s="175"/>
      <c r="G208" s="175"/>
      <c r="H208" s="141"/>
      <c r="I208" s="175"/>
      <c r="J208" s="175"/>
      <c r="L208" s="159">
        <f>SUM(L205:L207)</f>
        <v>700000</v>
      </c>
    </row>
    <row r="209" spans="1:12" ht="16.5" thickTop="1">
      <c r="B209" s="1"/>
      <c r="C209" s="144"/>
      <c r="D209" s="142"/>
      <c r="E209" s="175"/>
      <c r="F209" s="141"/>
      <c r="G209" s="175"/>
      <c r="H209" s="141"/>
      <c r="I209" s="175"/>
      <c r="J209" s="175"/>
      <c r="K209" s="175"/>
      <c r="L209" s="143"/>
    </row>
    <row r="210" spans="1:12">
      <c r="B210" s="184">
        <v>13</v>
      </c>
      <c r="C210" s="185" t="s">
        <v>39</v>
      </c>
      <c r="D210" s="1"/>
      <c r="E210" s="152"/>
      <c r="F210" s="136"/>
      <c r="G210" s="1"/>
      <c r="H210" s="136"/>
      <c r="I210" s="1"/>
      <c r="J210" s="1"/>
      <c r="K210" s="140"/>
      <c r="L210" s="140"/>
    </row>
    <row r="211" spans="1:12">
      <c r="C211" s="174" t="s">
        <v>38</v>
      </c>
      <c r="D211" s="179" t="s">
        <v>37</v>
      </c>
      <c r="E211" s="152"/>
      <c r="F211" s="136">
        <v>6</v>
      </c>
      <c r="G211" s="1" t="s">
        <v>36</v>
      </c>
      <c r="H211" s="136" t="s">
        <v>3</v>
      </c>
      <c r="I211" s="1"/>
      <c r="J211" s="1"/>
      <c r="K211" s="140">
        <v>50000</v>
      </c>
      <c r="L211" s="140">
        <f>(F211*K211)</f>
        <v>300000</v>
      </c>
    </row>
    <row r="212" spans="1:12">
      <c r="B212" s="1"/>
      <c r="C212" s="174" t="s">
        <v>35</v>
      </c>
      <c r="D212" s="179" t="s">
        <v>34</v>
      </c>
      <c r="E212" s="152"/>
      <c r="F212" s="136"/>
      <c r="G212" s="1"/>
      <c r="H212" s="136"/>
      <c r="I212" s="1"/>
      <c r="J212" s="1"/>
      <c r="K212" s="140"/>
      <c r="L212" s="140">
        <v>100000</v>
      </c>
    </row>
    <row r="213" spans="1:12">
      <c r="B213" s="1"/>
      <c r="C213" s="174" t="s">
        <v>33</v>
      </c>
      <c r="D213" s="179" t="s">
        <v>343</v>
      </c>
      <c r="E213" s="152"/>
      <c r="F213" s="136"/>
      <c r="G213" s="1"/>
      <c r="H213" s="136"/>
      <c r="I213" s="1"/>
      <c r="J213" s="1"/>
      <c r="K213" s="140"/>
      <c r="L213" s="140">
        <v>100000</v>
      </c>
    </row>
    <row r="214" spans="1:12" s="1" customFormat="1" ht="16.5" thickBot="1">
      <c r="A214" s="136"/>
      <c r="C214" s="144"/>
      <c r="D214" s="144" t="s">
        <v>31</v>
      </c>
      <c r="E214" s="175"/>
      <c r="F214" s="175"/>
      <c r="G214" s="175"/>
      <c r="H214" s="141"/>
      <c r="I214" s="175"/>
      <c r="J214" s="175"/>
      <c r="L214" s="159">
        <f>SUM(L211:L213)</f>
        <v>500000</v>
      </c>
    </row>
    <row r="215" spans="1:12" ht="16.5" thickTop="1">
      <c r="C215" s="34"/>
      <c r="F215" s="34"/>
      <c r="H215" s="34"/>
      <c r="L215" s="135"/>
    </row>
    <row r="216" spans="1:12">
      <c r="B216" s="142">
        <v>14</v>
      </c>
      <c r="C216" s="144" t="s">
        <v>30</v>
      </c>
      <c r="D216" s="142"/>
      <c r="E216" s="144"/>
      <c r="F216" s="136"/>
      <c r="G216" s="1"/>
      <c r="H216" s="136"/>
      <c r="I216" s="1"/>
      <c r="J216" s="1"/>
      <c r="K216" s="140"/>
      <c r="L216" s="140"/>
    </row>
    <row r="217" spans="1:12">
      <c r="C217" s="152" t="s">
        <v>29</v>
      </c>
      <c r="D217" s="1" t="s">
        <v>372</v>
      </c>
      <c r="E217" s="152"/>
      <c r="F217" s="136"/>
      <c r="G217" s="1"/>
      <c r="H217" s="136"/>
      <c r="I217" s="1"/>
      <c r="J217" s="1"/>
      <c r="K217" s="140"/>
      <c r="L217" s="140">
        <v>100000</v>
      </c>
    </row>
    <row r="218" spans="1:12">
      <c r="B218" s="1"/>
      <c r="C218" s="152" t="s">
        <v>27</v>
      </c>
      <c r="D218" s="1" t="s">
        <v>373</v>
      </c>
      <c r="E218" s="152"/>
      <c r="F218" s="136"/>
      <c r="G218" s="1"/>
      <c r="H218" s="136"/>
      <c r="I218" s="1"/>
      <c r="J218" s="1"/>
      <c r="K218" s="140"/>
      <c r="L218" s="140">
        <v>100000</v>
      </c>
    </row>
    <row r="219" spans="1:12">
      <c r="B219" s="1"/>
      <c r="C219" s="152" t="s">
        <v>25</v>
      </c>
      <c r="D219" s="1" t="s">
        <v>342</v>
      </c>
      <c r="E219" s="152"/>
      <c r="F219" s="136"/>
      <c r="G219" s="1"/>
      <c r="H219" s="136"/>
      <c r="I219" s="1"/>
      <c r="J219" s="1"/>
      <c r="K219" s="140"/>
      <c r="L219" s="140">
        <v>100000</v>
      </c>
    </row>
    <row r="220" spans="1:12" s="1" customFormat="1" ht="16.5" thickBot="1">
      <c r="A220" s="136"/>
      <c r="C220" s="144"/>
      <c r="D220" s="144" t="s">
        <v>307</v>
      </c>
      <c r="E220" s="175"/>
      <c r="F220" s="175"/>
      <c r="G220" s="175"/>
      <c r="H220" s="141"/>
      <c r="I220" s="175"/>
      <c r="J220" s="175"/>
      <c r="L220" s="159">
        <f>SUM(L217:L219)</f>
        <v>300000</v>
      </c>
    </row>
    <row r="221" spans="1:12" ht="16.5" thickTop="1">
      <c r="B221" s="1"/>
      <c r="C221" s="152"/>
      <c r="D221" s="1"/>
      <c r="E221" s="152"/>
      <c r="F221" s="136"/>
      <c r="G221" s="1"/>
      <c r="H221" s="136"/>
      <c r="I221" s="1"/>
      <c r="J221" s="1"/>
      <c r="K221" s="140"/>
      <c r="L221" s="140"/>
    </row>
    <row r="222" spans="1:12">
      <c r="B222" s="142">
        <v>15</v>
      </c>
      <c r="C222" s="144" t="s">
        <v>24</v>
      </c>
      <c r="D222" s="142"/>
      <c r="E222" s="144"/>
      <c r="F222" s="136"/>
      <c r="G222" s="1"/>
      <c r="H222" s="136"/>
      <c r="I222" s="1"/>
      <c r="J222" s="1"/>
      <c r="K222" s="140"/>
      <c r="L222" s="140"/>
    </row>
    <row r="223" spans="1:12">
      <c r="C223" s="152" t="s">
        <v>23</v>
      </c>
      <c r="D223" s="1" t="s">
        <v>22</v>
      </c>
      <c r="E223" s="152"/>
      <c r="F223" s="136">
        <v>4</v>
      </c>
      <c r="G223" s="1"/>
      <c r="H223" s="136" t="s">
        <v>3</v>
      </c>
      <c r="I223" s="1"/>
      <c r="J223" s="1"/>
      <c r="K223" s="140">
        <v>15000</v>
      </c>
      <c r="L223" s="140">
        <f>(F223*K223)</f>
        <v>60000</v>
      </c>
    </row>
    <row r="224" spans="1:12">
      <c r="B224" s="1"/>
      <c r="C224" s="148" t="s">
        <v>21</v>
      </c>
      <c r="D224" s="34" t="s">
        <v>20</v>
      </c>
      <c r="L224" s="135">
        <v>100000</v>
      </c>
    </row>
    <row r="225" spans="1:12">
      <c r="B225" s="1"/>
      <c r="C225" s="152" t="s">
        <v>19</v>
      </c>
      <c r="D225" s="1" t="s">
        <v>341</v>
      </c>
      <c r="E225" s="152"/>
      <c r="F225" s="136"/>
      <c r="G225" s="1"/>
      <c r="H225" s="136"/>
      <c r="I225" s="1"/>
      <c r="J225" s="1"/>
      <c r="K225" s="140"/>
      <c r="L225" s="140">
        <v>100000</v>
      </c>
    </row>
    <row r="226" spans="1:12" s="1" customFormat="1" ht="16.5" thickBot="1">
      <c r="A226" s="136"/>
      <c r="C226" s="144"/>
      <c r="D226" s="144" t="s">
        <v>18</v>
      </c>
      <c r="E226" s="175"/>
      <c r="F226" s="175"/>
      <c r="G226" s="175"/>
      <c r="H226" s="141"/>
      <c r="I226" s="175"/>
      <c r="J226" s="175"/>
      <c r="L226" s="159">
        <f>SUM(L223:L225)</f>
        <v>260000</v>
      </c>
    </row>
    <row r="227" spans="1:12" ht="16.5" thickTop="1">
      <c r="B227" s="142"/>
      <c r="C227" s="152"/>
      <c r="D227" s="1"/>
      <c r="E227" s="152"/>
      <c r="F227" s="136"/>
      <c r="G227" s="1"/>
      <c r="H227" s="136"/>
      <c r="I227" s="1"/>
      <c r="J227" s="1"/>
      <c r="K227" s="140"/>
      <c r="L227" s="140"/>
    </row>
    <row r="228" spans="1:12">
      <c r="B228" s="142">
        <v>16</v>
      </c>
      <c r="C228" s="144" t="s">
        <v>17</v>
      </c>
      <c r="D228" s="142"/>
      <c r="E228" s="144"/>
      <c r="F228" s="136"/>
      <c r="G228" s="1"/>
      <c r="H228" s="136"/>
      <c r="I228" s="1"/>
      <c r="J228" s="1"/>
      <c r="K228" s="140"/>
      <c r="L228" s="140"/>
    </row>
    <row r="229" spans="1:12">
      <c r="C229" s="152" t="s">
        <v>16</v>
      </c>
      <c r="D229" s="1" t="s">
        <v>15</v>
      </c>
      <c r="E229" s="152"/>
      <c r="F229" s="136"/>
      <c r="G229" s="1"/>
      <c r="H229" s="136"/>
      <c r="I229" s="1"/>
      <c r="J229" s="1"/>
      <c r="K229" s="140"/>
      <c r="L229" s="140">
        <v>300000</v>
      </c>
    </row>
    <row r="230" spans="1:12">
      <c r="B230" s="1"/>
      <c r="C230" s="152" t="s">
        <v>14</v>
      </c>
      <c r="D230" s="1" t="s">
        <v>340</v>
      </c>
      <c r="E230" s="152"/>
      <c r="F230" s="136"/>
      <c r="G230" s="1"/>
      <c r="H230" s="136"/>
      <c r="I230" s="1"/>
      <c r="J230" s="1"/>
      <c r="K230" s="140"/>
      <c r="L230" s="140">
        <v>100000</v>
      </c>
    </row>
    <row r="231" spans="1:12" s="1" customFormat="1" ht="16.5" thickBot="1">
      <c r="A231" s="136"/>
      <c r="C231" s="144"/>
      <c r="D231" s="144" t="s">
        <v>13</v>
      </c>
      <c r="E231" s="175"/>
      <c r="F231" s="175"/>
      <c r="G231" s="175"/>
      <c r="H231" s="141"/>
      <c r="I231" s="175"/>
      <c r="J231" s="175"/>
      <c r="L231" s="159">
        <f>SUM(L229:L230)</f>
        <v>400000</v>
      </c>
    </row>
    <row r="232" spans="1:12" ht="16.5" thickTop="1">
      <c r="B232" s="142"/>
      <c r="C232" s="152"/>
      <c r="D232" s="1"/>
      <c r="E232" s="152"/>
      <c r="F232" s="136"/>
      <c r="G232" s="1"/>
      <c r="H232" s="136"/>
      <c r="I232" s="1"/>
      <c r="J232" s="1"/>
      <c r="K232" s="140"/>
      <c r="L232" s="140"/>
    </row>
    <row r="233" spans="1:12">
      <c r="B233" s="142">
        <v>19</v>
      </c>
      <c r="C233" s="144" t="s">
        <v>769</v>
      </c>
      <c r="D233" s="142"/>
      <c r="E233" s="152"/>
      <c r="F233" s="136"/>
      <c r="G233" s="1"/>
      <c r="H233" s="136"/>
      <c r="I233" s="1"/>
      <c r="J233" s="1"/>
      <c r="K233" s="140"/>
      <c r="L233" s="140"/>
    </row>
    <row r="234" spans="1:12">
      <c r="B234" s="142"/>
      <c r="C234" s="152" t="s">
        <v>770</v>
      </c>
      <c r="D234" s="1" t="s">
        <v>778</v>
      </c>
      <c r="E234" s="152"/>
      <c r="F234" s="136"/>
      <c r="G234" s="1"/>
      <c r="H234" s="136"/>
      <c r="I234" s="1"/>
      <c r="J234" s="1"/>
      <c r="K234" s="140"/>
      <c r="L234" s="140"/>
    </row>
    <row r="235" spans="1:12">
      <c r="B235" s="142"/>
      <c r="C235" s="152"/>
      <c r="D235" s="146" t="s">
        <v>772</v>
      </c>
      <c r="E235" s="146" t="s">
        <v>12</v>
      </c>
      <c r="F235" s="160">
        <v>16</v>
      </c>
      <c r="G235" s="2" t="s">
        <v>11</v>
      </c>
      <c r="H235" s="162" t="s">
        <v>3</v>
      </c>
      <c r="I235" s="162"/>
      <c r="J235" s="162"/>
      <c r="K235" s="140">
        <v>200000</v>
      </c>
      <c r="L235" s="140">
        <f>F235*K235</f>
        <v>3200000</v>
      </c>
    </row>
    <row r="236" spans="1:12">
      <c r="B236" s="142"/>
      <c r="C236" s="152"/>
      <c r="D236" s="146" t="s">
        <v>773</v>
      </c>
      <c r="E236" s="146" t="s">
        <v>10</v>
      </c>
      <c r="F236" s="160">
        <v>2</v>
      </c>
      <c r="G236" s="2" t="s">
        <v>4</v>
      </c>
      <c r="H236" s="162" t="s">
        <v>3</v>
      </c>
      <c r="I236" s="162" t="s">
        <v>8</v>
      </c>
      <c r="J236" s="162"/>
      <c r="K236" s="140">
        <v>150000</v>
      </c>
      <c r="L236" s="140">
        <f>F236*3*K236</f>
        <v>900000</v>
      </c>
    </row>
    <row r="237" spans="1:12">
      <c r="B237" s="142"/>
      <c r="C237" s="152"/>
      <c r="D237" s="187" t="s">
        <v>774</v>
      </c>
      <c r="E237" s="187" t="s">
        <v>9</v>
      </c>
      <c r="F237" s="188">
        <v>2</v>
      </c>
      <c r="G237" s="189" t="s">
        <v>4</v>
      </c>
      <c r="H237" s="190" t="s">
        <v>3</v>
      </c>
      <c r="I237" s="190" t="s">
        <v>8</v>
      </c>
      <c r="J237" s="190"/>
      <c r="K237" s="191">
        <v>150000</v>
      </c>
      <c r="L237" s="191">
        <f>F237*3*K237</f>
        <v>900000</v>
      </c>
    </row>
    <row r="238" spans="1:12">
      <c r="B238" s="142"/>
      <c r="C238" s="152" t="s">
        <v>0</v>
      </c>
      <c r="D238" s="192" t="s">
        <v>775</v>
      </c>
      <c r="E238" s="192" t="s">
        <v>7</v>
      </c>
      <c r="F238" s="160">
        <v>1</v>
      </c>
      <c r="G238" s="2" t="s">
        <v>4</v>
      </c>
      <c r="H238" s="162" t="s">
        <v>3</v>
      </c>
      <c r="I238" s="162" t="s">
        <v>6</v>
      </c>
      <c r="J238" s="162"/>
      <c r="K238" s="140">
        <v>50000</v>
      </c>
      <c r="L238" s="140">
        <f>F238*1*K238</f>
        <v>50000</v>
      </c>
    </row>
    <row r="239" spans="1:12">
      <c r="B239" s="142"/>
      <c r="C239" s="152"/>
      <c r="D239" s="177" t="s">
        <v>776</v>
      </c>
      <c r="E239" s="192" t="s">
        <v>5</v>
      </c>
      <c r="F239" s="160">
        <v>2</v>
      </c>
      <c r="G239" s="2" t="s">
        <v>4</v>
      </c>
      <c r="H239" s="162" t="s">
        <v>3</v>
      </c>
      <c r="I239" s="193" t="s">
        <v>2</v>
      </c>
      <c r="J239" s="162"/>
      <c r="K239" s="155">
        <v>100000</v>
      </c>
      <c r="L239" s="194">
        <f>F239*2*K239</f>
        <v>400000</v>
      </c>
    </row>
    <row r="240" spans="1:12">
      <c r="B240" s="142"/>
      <c r="C240" s="152" t="s">
        <v>771</v>
      </c>
      <c r="D240" s="192" t="s">
        <v>777</v>
      </c>
      <c r="E240" s="192"/>
      <c r="F240" s="160"/>
      <c r="G240" s="2"/>
      <c r="H240" s="162"/>
      <c r="I240" s="162"/>
      <c r="J240" s="162"/>
      <c r="K240" s="140"/>
      <c r="L240" s="140">
        <v>100000</v>
      </c>
    </row>
    <row r="241" spans="1:12" s="1" customFormat="1" ht="16.5" thickBot="1">
      <c r="A241" s="136"/>
      <c r="B241" s="142"/>
      <c r="C241" s="152"/>
      <c r="D241" s="156" t="s">
        <v>782</v>
      </c>
      <c r="E241" s="195"/>
      <c r="F241" s="196"/>
      <c r="H241" s="158"/>
      <c r="I241" s="158"/>
      <c r="L241" s="159">
        <f>SUM(L235:L240)</f>
        <v>5550000</v>
      </c>
    </row>
    <row r="242" spans="1:12" ht="16.5" thickTop="1">
      <c r="C242" s="34"/>
      <c r="F242" s="34"/>
      <c r="H242" s="34"/>
    </row>
    <row r="243" spans="1:12" ht="16.5" thickBot="1">
      <c r="D243" s="142" t="s">
        <v>1</v>
      </c>
      <c r="E243" s="152"/>
      <c r="F243" s="1"/>
      <c r="G243" s="152"/>
      <c r="H243" s="136"/>
      <c r="I243" s="1"/>
      <c r="J243" s="1"/>
      <c r="K243" s="140"/>
      <c r="L243" s="159">
        <f>SUM(L58+L128+L158+L195+L202+L208+L214+L220+L226+L231+L241)</f>
        <v>42000000</v>
      </c>
    </row>
    <row r="244" spans="1:12" ht="16.5" thickTop="1">
      <c r="C244" s="34"/>
      <c r="F244" s="34"/>
      <c r="H244" s="34"/>
    </row>
    <row r="245" spans="1:12">
      <c r="C245" s="34"/>
      <c r="F245" s="34"/>
      <c r="H245" s="34"/>
    </row>
    <row r="246" spans="1:12">
      <c r="C246" s="34"/>
      <c r="E246" s="197" t="s">
        <v>374</v>
      </c>
      <c r="F246" s="341">
        <f>L36</f>
        <v>42000000</v>
      </c>
      <c r="G246" s="341"/>
      <c r="H246" s="341"/>
      <c r="I246" s="341"/>
      <c r="J246" s="341"/>
      <c r="K246" s="341"/>
    </row>
    <row r="247" spans="1:12">
      <c r="C247" s="34"/>
      <c r="E247" s="197" t="s">
        <v>375</v>
      </c>
      <c r="F247" s="341">
        <f>L243</f>
        <v>42000000</v>
      </c>
      <c r="G247" s="341"/>
      <c r="H247" s="341"/>
      <c r="I247" s="341"/>
      <c r="J247" s="341"/>
      <c r="K247" s="341"/>
    </row>
    <row r="248" spans="1:12">
      <c r="C248" s="34"/>
      <c r="E248" s="197" t="s">
        <v>376</v>
      </c>
      <c r="F248" s="342">
        <f>F246-F247</f>
        <v>0</v>
      </c>
      <c r="G248" s="343"/>
      <c r="H248" s="343"/>
      <c r="I248" s="343"/>
      <c r="J248" s="343"/>
      <c r="K248" s="344"/>
    </row>
    <row r="249" spans="1:12">
      <c r="C249" s="34"/>
      <c r="F249" s="34"/>
      <c r="H249" s="34"/>
    </row>
    <row r="250" spans="1:12">
      <c r="C250" s="34"/>
      <c r="F250" s="34"/>
      <c r="H250" s="34"/>
    </row>
    <row r="251" spans="1:12">
      <c r="C251" s="34"/>
      <c r="F251" s="34"/>
      <c r="H251" s="34"/>
    </row>
    <row r="252" spans="1:12">
      <c r="C252" s="34"/>
      <c r="F252" s="34"/>
      <c r="H252" s="34"/>
    </row>
    <row r="253" spans="1:12">
      <c r="C253" s="34"/>
      <c r="F253" s="34"/>
      <c r="H253" s="34"/>
    </row>
    <row r="254" spans="1:12">
      <c r="C254" s="34"/>
      <c r="F254" s="34"/>
      <c r="H254" s="34"/>
    </row>
    <row r="255" spans="1:12">
      <c r="C255" s="34"/>
      <c r="F255" s="34"/>
      <c r="H255" s="34"/>
    </row>
    <row r="256" spans="1:12">
      <c r="C256" s="34"/>
      <c r="F256" s="34"/>
      <c r="H256" s="34"/>
    </row>
    <row r="257" spans="2:12">
      <c r="C257" s="34"/>
      <c r="F257" s="34"/>
      <c r="H257" s="34"/>
    </row>
    <row r="258" spans="2:12">
      <c r="C258" s="34"/>
      <c r="F258" s="34"/>
      <c r="H258" s="34"/>
    </row>
    <row r="259" spans="2:12">
      <c r="C259" s="34"/>
      <c r="F259" s="34"/>
      <c r="H259" s="34"/>
    </row>
    <row r="260" spans="2:12">
      <c r="C260" s="34"/>
      <c r="F260" s="34"/>
      <c r="H260" s="34"/>
    </row>
    <row r="261" spans="2:12">
      <c r="C261" s="34"/>
      <c r="F261" s="34"/>
      <c r="H261" s="34"/>
    </row>
    <row r="262" spans="2:12">
      <c r="C262" s="34"/>
      <c r="F262" s="34"/>
      <c r="H262" s="34"/>
    </row>
    <row r="263" spans="2:12">
      <c r="C263" s="34"/>
      <c r="F263" s="34"/>
      <c r="H263" s="34"/>
    </row>
    <row r="264" spans="2:12">
      <c r="C264" s="34"/>
      <c r="F264" s="34"/>
      <c r="H264" s="34"/>
    </row>
    <row r="265" spans="2:12">
      <c r="C265" s="34"/>
      <c r="F265" s="34"/>
      <c r="H265" s="34"/>
    </row>
    <row r="266" spans="2:12">
      <c r="C266" s="34"/>
      <c r="L266" s="135"/>
    </row>
    <row r="267" spans="2:12">
      <c r="C267" s="34"/>
      <c r="E267" s="198"/>
      <c r="L267" s="135"/>
    </row>
    <row r="268" spans="2:12">
      <c r="C268" s="34"/>
    </row>
    <row r="269" spans="2:12">
      <c r="B269" s="1"/>
    </row>
    <row r="270" spans="2:12">
      <c r="C270" s="199"/>
      <c r="D270" s="198"/>
      <c r="E270" s="142"/>
      <c r="F270" s="339" t="s">
        <v>0</v>
      </c>
      <c r="G270" s="339"/>
      <c r="H270" s="339"/>
      <c r="I270" s="339"/>
    </row>
    <row r="271" spans="2:12">
      <c r="B271" s="198"/>
      <c r="E271" s="142"/>
      <c r="F271" s="339"/>
      <c r="G271" s="339"/>
      <c r="H271" s="339"/>
      <c r="I271" s="339"/>
    </row>
    <row r="272" spans="2:12">
      <c r="E272" s="142"/>
      <c r="F272" s="339"/>
      <c r="G272" s="339"/>
      <c r="H272" s="339"/>
      <c r="I272" s="339"/>
    </row>
    <row r="313" ht="15.75" customHeight="1"/>
  </sheetData>
  <mergeCells count="10">
    <mergeCell ref="F271:I271"/>
    <mergeCell ref="F272:I272"/>
    <mergeCell ref="A6:L6"/>
    <mergeCell ref="A7:L7"/>
    <mergeCell ref="A8:L8"/>
    <mergeCell ref="A9:L9"/>
    <mergeCell ref="F246:K246"/>
    <mergeCell ref="F247:K247"/>
    <mergeCell ref="F248:K248"/>
    <mergeCell ref="F270:I270"/>
  </mergeCells>
  <phoneticPr fontId="23" type="noConversion"/>
  <pageMargins left="0.71" right="0.71" top="0.75000000000000011" bottom="0.75000000000000011" header="0.31" footer="0.31"/>
  <pageSetup paperSize="256" scale="69" fitToHeight="0" orientation="portrait" horizontalDpi="4294967294" verticalDpi="4294967294"/>
  <headerFooter>
    <oddHeader>&amp;C&amp;"Calibri,Regular"&amp;K000000&amp;G</oddHeader>
    <oddFooter>&amp;C&amp;G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71"/>
  <sheetViews>
    <sheetView topLeftCell="A82" zoomScale="80" zoomScaleNormal="80" zoomScalePageLayoutView="125" workbookViewId="0">
      <selection activeCell="J90" sqref="J90"/>
    </sheetView>
  </sheetViews>
  <sheetFormatPr defaultColWidth="8.85546875" defaultRowHeight="15.75"/>
  <cols>
    <col min="1" max="1" width="11.7109375" style="94" customWidth="1"/>
    <col min="2" max="2" width="3.140625" style="94" customWidth="1"/>
    <col min="3" max="3" width="10" style="94" customWidth="1"/>
    <col min="4" max="4" width="50" style="94" customWidth="1"/>
    <col min="5" max="5" width="8.7109375" style="94" customWidth="1"/>
    <col min="6" max="6" width="16.85546875" style="107" customWidth="1"/>
    <col min="7" max="7" width="15.42578125" style="134" customWidth="1"/>
    <col min="8" max="8" width="17.42578125" style="107" customWidth="1"/>
    <col min="9" max="9" width="8.85546875" style="94"/>
    <col min="10" max="10" width="14.42578125" style="93" bestFit="1" customWidth="1"/>
    <col min="11" max="11" width="13.42578125" style="94" bestFit="1" customWidth="1"/>
    <col min="12" max="16384" width="8.85546875" style="94"/>
  </cols>
  <sheetData>
    <row r="1" spans="1:10">
      <c r="A1" s="99"/>
      <c r="B1" s="99"/>
      <c r="C1" s="99"/>
      <c r="D1" s="100"/>
      <c r="E1" s="100"/>
      <c r="F1" s="101"/>
      <c r="G1" s="100"/>
      <c r="H1" s="101"/>
      <c r="I1" s="102"/>
    </row>
    <row r="2" spans="1:10">
      <c r="A2" s="99"/>
      <c r="B2" s="99"/>
      <c r="C2" s="99"/>
      <c r="D2" s="100"/>
      <c r="E2" s="100"/>
      <c r="F2" s="101"/>
      <c r="G2" s="100"/>
      <c r="H2" s="101"/>
      <c r="I2" s="102"/>
    </row>
    <row r="3" spans="1:10">
      <c r="A3" s="99"/>
      <c r="B3" s="99"/>
      <c r="C3" s="99"/>
      <c r="D3" s="100"/>
      <c r="E3" s="100"/>
      <c r="F3" s="101"/>
      <c r="G3" s="100"/>
      <c r="H3" s="101"/>
      <c r="I3" s="102"/>
    </row>
    <row r="4" spans="1:10">
      <c r="A4" s="99"/>
      <c r="B4" s="99"/>
      <c r="C4" s="99"/>
      <c r="D4" s="100"/>
      <c r="E4" s="100"/>
      <c r="F4" s="101"/>
      <c r="G4" s="100"/>
      <c r="H4" s="101"/>
      <c r="I4" s="102"/>
    </row>
    <row r="5" spans="1:10">
      <c r="A5" s="99"/>
      <c r="B5" s="99"/>
      <c r="C5" s="99"/>
      <c r="D5" s="100"/>
      <c r="E5" s="100"/>
      <c r="F5" s="101"/>
      <c r="G5" s="100"/>
      <c r="H5" s="101"/>
      <c r="I5" s="102"/>
    </row>
    <row r="6" spans="1:10">
      <c r="A6" s="348" t="s">
        <v>780</v>
      </c>
      <c r="B6" s="348"/>
      <c r="C6" s="348"/>
      <c r="D6" s="348"/>
      <c r="E6" s="348"/>
      <c r="F6" s="348"/>
      <c r="G6" s="348"/>
      <c r="H6" s="348"/>
    </row>
    <row r="7" spans="1:10" s="103" customFormat="1" ht="15" customHeight="1">
      <c r="A7" s="349" t="s">
        <v>361</v>
      </c>
      <c r="B7" s="349"/>
      <c r="C7" s="349"/>
      <c r="D7" s="349"/>
      <c r="E7" s="349"/>
      <c r="F7" s="349"/>
      <c r="G7" s="349"/>
      <c r="H7" s="349"/>
    </row>
    <row r="8" spans="1:10" ht="15" customHeight="1">
      <c r="A8" s="348" t="s">
        <v>281</v>
      </c>
      <c r="B8" s="348"/>
      <c r="C8" s="348"/>
      <c r="D8" s="348"/>
      <c r="E8" s="348"/>
      <c r="F8" s="348"/>
      <c r="G8" s="348"/>
      <c r="H8" s="348"/>
    </row>
    <row r="9" spans="1:10" ht="15" customHeight="1">
      <c r="A9" s="350" t="s">
        <v>360</v>
      </c>
      <c r="B9" s="350"/>
      <c r="C9" s="350"/>
      <c r="D9" s="350"/>
      <c r="E9" s="350"/>
      <c r="F9" s="350"/>
      <c r="G9" s="350"/>
      <c r="H9" s="350"/>
    </row>
    <row r="10" spans="1:10">
      <c r="A10" s="104"/>
      <c r="B10" s="104"/>
      <c r="C10" s="104"/>
      <c r="D10" s="104"/>
      <c r="E10" s="104"/>
      <c r="F10" s="105"/>
      <c r="G10" s="104"/>
      <c r="H10" s="105"/>
    </row>
    <row r="11" spans="1:10">
      <c r="A11" s="106"/>
      <c r="B11" s="106"/>
      <c r="C11" s="106"/>
      <c r="E11" s="106"/>
      <c r="G11" s="108"/>
    </row>
    <row r="12" spans="1:10">
      <c r="A12" s="355" t="s">
        <v>289</v>
      </c>
      <c r="B12" s="356"/>
      <c r="C12" s="351" t="s">
        <v>290</v>
      </c>
      <c r="D12" s="353" t="s">
        <v>291</v>
      </c>
      <c r="E12" s="351" t="s">
        <v>292</v>
      </c>
      <c r="F12" s="109" t="s">
        <v>293</v>
      </c>
      <c r="G12" s="110" t="s">
        <v>294</v>
      </c>
      <c r="H12" s="109" t="s">
        <v>295</v>
      </c>
    </row>
    <row r="13" spans="1:10">
      <c r="A13" s="357"/>
      <c r="B13" s="358"/>
      <c r="C13" s="352"/>
      <c r="D13" s="354"/>
      <c r="E13" s="352"/>
      <c r="F13" s="109" t="s">
        <v>296</v>
      </c>
      <c r="G13" s="110" t="s">
        <v>296</v>
      </c>
      <c r="H13" s="109" t="s">
        <v>296</v>
      </c>
    </row>
    <row r="14" spans="1:10">
      <c r="A14" s="359">
        <v>2018</v>
      </c>
      <c r="B14" s="360"/>
      <c r="C14" s="111"/>
      <c r="D14" s="112"/>
      <c r="E14" s="112"/>
      <c r="F14" s="113"/>
      <c r="G14" s="114"/>
      <c r="H14" s="113"/>
    </row>
    <row r="15" spans="1:10" ht="31.5">
      <c r="A15" s="115" t="s">
        <v>298</v>
      </c>
      <c r="B15" s="116">
        <v>13</v>
      </c>
      <c r="C15" s="111">
        <v>1</v>
      </c>
      <c r="D15" s="117" t="s">
        <v>682</v>
      </c>
      <c r="E15" s="111" t="s">
        <v>276</v>
      </c>
      <c r="F15" s="113">
        <f>2*375000</f>
        <v>750000</v>
      </c>
      <c r="G15" s="114"/>
      <c r="H15" s="113">
        <f>F15</f>
        <v>750000</v>
      </c>
    </row>
    <row r="16" spans="1:10" ht="31.5">
      <c r="A16" s="115" t="s">
        <v>298</v>
      </c>
      <c r="B16" s="115">
        <v>13</v>
      </c>
      <c r="C16" s="111">
        <v>2</v>
      </c>
      <c r="D16" s="117" t="s">
        <v>683</v>
      </c>
      <c r="E16" s="118" t="s">
        <v>252</v>
      </c>
      <c r="F16" s="113">
        <f>2*150000</f>
        <v>300000</v>
      </c>
      <c r="G16" s="114"/>
      <c r="H16" s="113">
        <f>H15+F16-G16</f>
        <v>1050000</v>
      </c>
      <c r="J16" s="102"/>
    </row>
    <row r="17" spans="1:8" ht="31.5">
      <c r="A17" s="115" t="s">
        <v>298</v>
      </c>
      <c r="B17" s="115">
        <v>13</v>
      </c>
      <c r="C17" s="111">
        <v>3</v>
      </c>
      <c r="D17" s="117" t="s">
        <v>626</v>
      </c>
      <c r="E17" s="118" t="s">
        <v>255</v>
      </c>
      <c r="F17" s="113">
        <f>3*30000</f>
        <v>90000</v>
      </c>
      <c r="G17" s="114"/>
      <c r="H17" s="113">
        <f t="shared" ref="H17:H80" si="0">H16+F17-G17</f>
        <v>1140000</v>
      </c>
    </row>
    <row r="18" spans="1:8" ht="31.5">
      <c r="A18" s="115" t="s">
        <v>298</v>
      </c>
      <c r="B18" s="119">
        <v>13</v>
      </c>
      <c r="C18" s="111">
        <v>4</v>
      </c>
      <c r="D18" s="117" t="s">
        <v>627</v>
      </c>
      <c r="E18" s="120" t="s">
        <v>265</v>
      </c>
      <c r="F18" s="113">
        <f>3*60000</f>
        <v>180000</v>
      </c>
      <c r="G18" s="121"/>
      <c r="H18" s="113">
        <f t="shared" si="0"/>
        <v>1320000</v>
      </c>
    </row>
    <row r="19" spans="1:8" ht="31.5">
      <c r="A19" s="115" t="s">
        <v>298</v>
      </c>
      <c r="B19" s="119">
        <v>13</v>
      </c>
      <c r="C19" s="111">
        <v>5</v>
      </c>
      <c r="D19" s="117" t="s">
        <v>628</v>
      </c>
      <c r="E19" s="120" t="s">
        <v>263</v>
      </c>
      <c r="F19" s="113">
        <f>2*60000</f>
        <v>120000</v>
      </c>
      <c r="G19" s="121"/>
      <c r="H19" s="113">
        <f t="shared" si="0"/>
        <v>1440000</v>
      </c>
    </row>
    <row r="20" spans="1:8" ht="31.5">
      <c r="A20" s="115" t="s">
        <v>298</v>
      </c>
      <c r="B20" s="119">
        <v>13</v>
      </c>
      <c r="C20" s="111">
        <v>6</v>
      </c>
      <c r="D20" s="117" t="s">
        <v>652</v>
      </c>
      <c r="E20" s="120" t="s">
        <v>261</v>
      </c>
      <c r="F20" s="113">
        <f>2*85000</f>
        <v>170000</v>
      </c>
      <c r="G20" s="121"/>
      <c r="H20" s="113">
        <f t="shared" si="0"/>
        <v>1610000</v>
      </c>
    </row>
    <row r="21" spans="1:8" ht="31.5">
      <c r="A21" s="115" t="s">
        <v>298</v>
      </c>
      <c r="B21" s="119">
        <v>13</v>
      </c>
      <c r="C21" s="111">
        <v>7</v>
      </c>
      <c r="D21" s="117" t="s">
        <v>651</v>
      </c>
      <c r="E21" s="120" t="s">
        <v>259</v>
      </c>
      <c r="F21" s="113">
        <f>3*85000</f>
        <v>255000</v>
      </c>
      <c r="G21" s="121"/>
      <c r="H21" s="113">
        <f t="shared" si="0"/>
        <v>1865000</v>
      </c>
    </row>
    <row r="22" spans="1:8" ht="31.5">
      <c r="A22" s="115" t="s">
        <v>298</v>
      </c>
      <c r="B22" s="119">
        <v>13</v>
      </c>
      <c r="C22" s="111">
        <v>8</v>
      </c>
      <c r="D22" s="117" t="s">
        <v>653</v>
      </c>
      <c r="E22" s="120" t="s">
        <v>257</v>
      </c>
      <c r="F22" s="113">
        <f>3*85000</f>
        <v>255000</v>
      </c>
      <c r="G22" s="121"/>
      <c r="H22" s="113">
        <f t="shared" si="0"/>
        <v>2120000</v>
      </c>
    </row>
    <row r="23" spans="1:8" ht="31.5">
      <c r="A23" s="115" t="s">
        <v>298</v>
      </c>
      <c r="B23" s="119">
        <v>13</v>
      </c>
      <c r="C23" s="111">
        <v>9</v>
      </c>
      <c r="D23" s="117" t="s">
        <v>629</v>
      </c>
      <c r="E23" s="120" t="s">
        <v>273</v>
      </c>
      <c r="F23" s="113">
        <f>2*60000</f>
        <v>120000</v>
      </c>
      <c r="G23" s="121"/>
      <c r="H23" s="113">
        <f t="shared" si="0"/>
        <v>2240000</v>
      </c>
    </row>
    <row r="24" spans="1:8" ht="31.5">
      <c r="A24" s="115" t="s">
        <v>298</v>
      </c>
      <c r="B24" s="119">
        <v>13</v>
      </c>
      <c r="C24" s="111">
        <v>10</v>
      </c>
      <c r="D24" s="117" t="s">
        <v>630</v>
      </c>
      <c r="E24" s="118" t="s">
        <v>271</v>
      </c>
      <c r="F24" s="113">
        <f>2*60000</f>
        <v>120000</v>
      </c>
      <c r="G24" s="121"/>
      <c r="H24" s="113">
        <f t="shared" si="0"/>
        <v>2360000</v>
      </c>
    </row>
    <row r="25" spans="1:8" ht="31.5">
      <c r="A25" s="115" t="s">
        <v>298</v>
      </c>
      <c r="B25" s="119">
        <v>13</v>
      </c>
      <c r="C25" s="111">
        <v>11</v>
      </c>
      <c r="D25" s="117" t="s">
        <v>654</v>
      </c>
      <c r="E25" s="118" t="s">
        <v>270</v>
      </c>
      <c r="F25" s="113">
        <f>2*85000</f>
        <v>170000</v>
      </c>
      <c r="G25" s="121"/>
      <c r="H25" s="113">
        <f t="shared" si="0"/>
        <v>2530000</v>
      </c>
    </row>
    <row r="26" spans="1:8" ht="31.5">
      <c r="A26" s="115" t="s">
        <v>298</v>
      </c>
      <c r="B26" s="119">
        <v>13</v>
      </c>
      <c r="C26" s="111">
        <v>12</v>
      </c>
      <c r="D26" s="117" t="s">
        <v>655</v>
      </c>
      <c r="E26" s="118" t="s">
        <v>269</v>
      </c>
      <c r="F26" s="113">
        <f>1*85000</f>
        <v>85000</v>
      </c>
      <c r="G26" s="121"/>
      <c r="H26" s="113">
        <f t="shared" si="0"/>
        <v>2615000</v>
      </c>
    </row>
    <row r="27" spans="1:8" ht="31.5">
      <c r="A27" s="115" t="s">
        <v>298</v>
      </c>
      <c r="B27" s="119">
        <v>13</v>
      </c>
      <c r="C27" s="111">
        <v>13</v>
      </c>
      <c r="D27" s="117" t="s">
        <v>656</v>
      </c>
      <c r="E27" s="118" t="s">
        <v>268</v>
      </c>
      <c r="F27" s="113">
        <f>2*85000</f>
        <v>170000</v>
      </c>
      <c r="G27" s="121"/>
      <c r="H27" s="113">
        <f t="shared" si="0"/>
        <v>2785000</v>
      </c>
    </row>
    <row r="28" spans="1:8" ht="31.5">
      <c r="A28" s="115" t="s">
        <v>298</v>
      </c>
      <c r="B28" s="119">
        <v>14</v>
      </c>
      <c r="C28" s="111">
        <v>14</v>
      </c>
      <c r="D28" s="117" t="s">
        <v>684</v>
      </c>
      <c r="E28" s="118" t="s">
        <v>276</v>
      </c>
      <c r="F28" s="113">
        <f>1*375000</f>
        <v>375000</v>
      </c>
      <c r="G28" s="121"/>
      <c r="H28" s="113">
        <f t="shared" si="0"/>
        <v>3160000</v>
      </c>
    </row>
    <row r="29" spans="1:8" ht="31.5">
      <c r="A29" s="115" t="s">
        <v>298</v>
      </c>
      <c r="B29" s="119">
        <v>14</v>
      </c>
      <c r="C29" s="111">
        <v>15</v>
      </c>
      <c r="D29" s="117" t="s">
        <v>686</v>
      </c>
      <c r="E29" s="118" t="s">
        <v>276</v>
      </c>
      <c r="F29" s="113">
        <f>1*375000</f>
        <v>375000</v>
      </c>
      <c r="G29" s="112"/>
      <c r="H29" s="113">
        <f t="shared" si="0"/>
        <v>3535000</v>
      </c>
    </row>
    <row r="30" spans="1:8" ht="31.5">
      <c r="A30" s="115" t="s">
        <v>298</v>
      </c>
      <c r="B30" s="119">
        <v>14</v>
      </c>
      <c r="C30" s="111">
        <v>16</v>
      </c>
      <c r="D30" s="117" t="s">
        <v>688</v>
      </c>
      <c r="E30" s="118" t="s">
        <v>276</v>
      </c>
      <c r="F30" s="113">
        <f>1*375000</f>
        <v>375000</v>
      </c>
      <c r="G30" s="122"/>
      <c r="H30" s="113">
        <f t="shared" si="0"/>
        <v>3910000</v>
      </c>
    </row>
    <row r="31" spans="1:8" ht="31.5">
      <c r="A31" s="115" t="s">
        <v>298</v>
      </c>
      <c r="B31" s="119">
        <v>14</v>
      </c>
      <c r="C31" s="111">
        <v>17</v>
      </c>
      <c r="D31" s="117" t="s">
        <v>685</v>
      </c>
      <c r="E31" s="118" t="s">
        <v>252</v>
      </c>
      <c r="F31" s="113">
        <f>1*150000</f>
        <v>150000</v>
      </c>
      <c r="G31" s="122"/>
      <c r="H31" s="113">
        <f t="shared" si="0"/>
        <v>4060000</v>
      </c>
    </row>
    <row r="32" spans="1:8" ht="31.5">
      <c r="A32" s="115" t="s">
        <v>298</v>
      </c>
      <c r="B32" s="119">
        <v>14</v>
      </c>
      <c r="C32" s="111">
        <v>18</v>
      </c>
      <c r="D32" s="117" t="s">
        <v>687</v>
      </c>
      <c r="E32" s="118" t="s">
        <v>252</v>
      </c>
      <c r="F32" s="113">
        <f>1*150000</f>
        <v>150000</v>
      </c>
      <c r="G32" s="112"/>
      <c r="H32" s="113">
        <f t="shared" si="0"/>
        <v>4210000</v>
      </c>
    </row>
    <row r="33" spans="1:8" ht="31.5">
      <c r="A33" s="115" t="s">
        <v>298</v>
      </c>
      <c r="B33" s="119">
        <v>14</v>
      </c>
      <c r="C33" s="111">
        <v>19</v>
      </c>
      <c r="D33" s="117" t="s">
        <v>689</v>
      </c>
      <c r="E33" s="118" t="s">
        <v>252</v>
      </c>
      <c r="F33" s="113">
        <f>1*150000</f>
        <v>150000</v>
      </c>
      <c r="G33" s="122"/>
      <c r="H33" s="113">
        <f t="shared" si="0"/>
        <v>4360000</v>
      </c>
    </row>
    <row r="34" spans="1:8" ht="31.5">
      <c r="A34" s="115" t="s">
        <v>298</v>
      </c>
      <c r="B34" s="119">
        <v>14</v>
      </c>
      <c r="C34" s="111">
        <v>20</v>
      </c>
      <c r="D34" s="117" t="s">
        <v>631</v>
      </c>
      <c r="E34" s="118" t="s">
        <v>255</v>
      </c>
      <c r="F34" s="113">
        <f>3*30000</f>
        <v>90000</v>
      </c>
      <c r="G34" s="122"/>
      <c r="H34" s="113">
        <f t="shared" si="0"/>
        <v>4450000</v>
      </c>
    </row>
    <row r="35" spans="1:8" ht="31.5">
      <c r="A35" s="115" t="s">
        <v>298</v>
      </c>
      <c r="B35" s="119">
        <v>14</v>
      </c>
      <c r="C35" s="111">
        <v>21</v>
      </c>
      <c r="D35" s="117" t="s">
        <v>636</v>
      </c>
      <c r="E35" s="118" t="s">
        <v>255</v>
      </c>
      <c r="F35" s="113">
        <f>2*30000</f>
        <v>60000</v>
      </c>
      <c r="G35" s="112"/>
      <c r="H35" s="113">
        <f t="shared" si="0"/>
        <v>4510000</v>
      </c>
    </row>
    <row r="36" spans="1:8" ht="31.5">
      <c r="A36" s="115" t="s">
        <v>298</v>
      </c>
      <c r="B36" s="119">
        <v>14</v>
      </c>
      <c r="C36" s="111">
        <v>22</v>
      </c>
      <c r="D36" s="117" t="s">
        <v>632</v>
      </c>
      <c r="E36" s="118" t="s">
        <v>265</v>
      </c>
      <c r="F36" s="113">
        <f>1*60000</f>
        <v>60000</v>
      </c>
      <c r="G36" s="122"/>
      <c r="H36" s="113">
        <f t="shared" si="0"/>
        <v>4570000</v>
      </c>
    </row>
    <row r="37" spans="1:8" ht="31.5">
      <c r="A37" s="115" t="s">
        <v>298</v>
      </c>
      <c r="B37" s="119">
        <v>14</v>
      </c>
      <c r="C37" s="111">
        <v>23</v>
      </c>
      <c r="D37" s="117" t="s">
        <v>633</v>
      </c>
      <c r="E37" s="118" t="s">
        <v>263</v>
      </c>
      <c r="F37" s="113">
        <f>2*60000</f>
        <v>120000</v>
      </c>
      <c r="G37" s="122"/>
      <c r="H37" s="113">
        <f t="shared" si="0"/>
        <v>4690000</v>
      </c>
    </row>
    <row r="38" spans="1:8" ht="31.5">
      <c r="A38" s="115" t="s">
        <v>298</v>
      </c>
      <c r="B38" s="119">
        <v>14</v>
      </c>
      <c r="C38" s="111">
        <v>24</v>
      </c>
      <c r="D38" s="117" t="s">
        <v>657</v>
      </c>
      <c r="E38" s="118" t="s">
        <v>259</v>
      </c>
      <c r="F38" s="113">
        <f>3*85000</f>
        <v>255000</v>
      </c>
      <c r="G38" s="122"/>
      <c r="H38" s="113">
        <f t="shared" si="0"/>
        <v>4945000</v>
      </c>
    </row>
    <row r="39" spans="1:8" ht="31.5">
      <c r="A39" s="115" t="s">
        <v>298</v>
      </c>
      <c r="B39" s="119">
        <v>14</v>
      </c>
      <c r="C39" s="111">
        <v>25</v>
      </c>
      <c r="D39" s="117" t="s">
        <v>658</v>
      </c>
      <c r="E39" s="118" t="s">
        <v>261</v>
      </c>
      <c r="F39" s="113">
        <f>1*85000</f>
        <v>85000</v>
      </c>
      <c r="G39" s="122"/>
      <c r="H39" s="113">
        <f t="shared" si="0"/>
        <v>5030000</v>
      </c>
    </row>
    <row r="40" spans="1:8" ht="31.5">
      <c r="A40" s="115" t="s">
        <v>298</v>
      </c>
      <c r="B40" s="119">
        <v>14</v>
      </c>
      <c r="C40" s="111">
        <v>26</v>
      </c>
      <c r="D40" s="117" t="s">
        <v>659</v>
      </c>
      <c r="E40" s="118" t="s">
        <v>257</v>
      </c>
      <c r="F40" s="113">
        <f>2*85000</f>
        <v>170000</v>
      </c>
      <c r="G40" s="122"/>
      <c r="H40" s="113">
        <f t="shared" si="0"/>
        <v>5200000</v>
      </c>
    </row>
    <row r="41" spans="1:8" ht="31.5">
      <c r="A41" s="115" t="s">
        <v>298</v>
      </c>
      <c r="B41" s="119">
        <v>14</v>
      </c>
      <c r="C41" s="111">
        <v>27</v>
      </c>
      <c r="D41" s="117" t="s">
        <v>634</v>
      </c>
      <c r="E41" s="118" t="s">
        <v>273</v>
      </c>
      <c r="F41" s="113">
        <f>2*60000</f>
        <v>120000</v>
      </c>
      <c r="G41" s="122"/>
      <c r="H41" s="113">
        <f t="shared" si="0"/>
        <v>5320000</v>
      </c>
    </row>
    <row r="42" spans="1:8" ht="31.5">
      <c r="A42" s="115" t="s">
        <v>298</v>
      </c>
      <c r="B42" s="119">
        <v>14</v>
      </c>
      <c r="C42" s="111">
        <v>28</v>
      </c>
      <c r="D42" s="117" t="s">
        <v>635</v>
      </c>
      <c r="E42" s="118" t="s">
        <v>271</v>
      </c>
      <c r="F42" s="113">
        <f>2*60000</f>
        <v>120000</v>
      </c>
      <c r="G42" s="122"/>
      <c r="H42" s="113">
        <f t="shared" si="0"/>
        <v>5440000</v>
      </c>
    </row>
    <row r="43" spans="1:8" ht="31.5">
      <c r="A43" s="115" t="s">
        <v>298</v>
      </c>
      <c r="B43" s="119">
        <v>14</v>
      </c>
      <c r="C43" s="111">
        <v>29</v>
      </c>
      <c r="D43" s="117" t="s">
        <v>660</v>
      </c>
      <c r="E43" s="118" t="s">
        <v>270</v>
      </c>
      <c r="F43" s="113">
        <f>2*85000</f>
        <v>170000</v>
      </c>
      <c r="G43" s="122"/>
      <c r="H43" s="113">
        <f t="shared" si="0"/>
        <v>5610000</v>
      </c>
    </row>
    <row r="44" spans="1:8" ht="31.5">
      <c r="A44" s="115" t="s">
        <v>298</v>
      </c>
      <c r="B44" s="119">
        <v>14</v>
      </c>
      <c r="C44" s="111">
        <v>30</v>
      </c>
      <c r="D44" s="117" t="s">
        <v>661</v>
      </c>
      <c r="E44" s="118" t="s">
        <v>269</v>
      </c>
      <c r="F44" s="113">
        <f>1*85000</f>
        <v>85000</v>
      </c>
      <c r="G44" s="122"/>
      <c r="H44" s="113">
        <f t="shared" si="0"/>
        <v>5695000</v>
      </c>
    </row>
    <row r="45" spans="1:8" ht="31.5">
      <c r="A45" s="115" t="s">
        <v>298</v>
      </c>
      <c r="B45" s="119">
        <v>14</v>
      </c>
      <c r="C45" s="111">
        <v>31</v>
      </c>
      <c r="D45" s="117" t="s">
        <v>662</v>
      </c>
      <c r="E45" s="118" t="s">
        <v>268</v>
      </c>
      <c r="F45" s="113">
        <f>1*85000</f>
        <v>85000</v>
      </c>
      <c r="G45" s="122"/>
      <c r="H45" s="113">
        <f t="shared" si="0"/>
        <v>5780000</v>
      </c>
    </row>
    <row r="46" spans="1:8" ht="31.5">
      <c r="A46" s="115" t="s">
        <v>298</v>
      </c>
      <c r="B46" s="119">
        <v>14</v>
      </c>
      <c r="C46" s="111">
        <v>32</v>
      </c>
      <c r="D46" s="117" t="s">
        <v>637</v>
      </c>
      <c r="E46" s="118" t="s">
        <v>265</v>
      </c>
      <c r="F46" s="113">
        <f>3*60000</f>
        <v>180000</v>
      </c>
      <c r="G46" s="112"/>
      <c r="H46" s="113">
        <f t="shared" si="0"/>
        <v>5960000</v>
      </c>
    </row>
    <row r="47" spans="1:8" ht="31.5">
      <c r="A47" s="115" t="s">
        <v>298</v>
      </c>
      <c r="B47" s="119">
        <v>14</v>
      </c>
      <c r="C47" s="111">
        <v>33</v>
      </c>
      <c r="D47" s="117" t="s">
        <v>638</v>
      </c>
      <c r="E47" s="118" t="s">
        <v>263</v>
      </c>
      <c r="F47" s="113">
        <f>2*60000</f>
        <v>120000</v>
      </c>
      <c r="G47" s="112"/>
      <c r="H47" s="113">
        <f t="shared" si="0"/>
        <v>6080000</v>
      </c>
    </row>
    <row r="48" spans="1:8" ht="31.5">
      <c r="A48" s="115" t="s">
        <v>298</v>
      </c>
      <c r="B48" s="119">
        <v>14</v>
      </c>
      <c r="C48" s="111">
        <v>34</v>
      </c>
      <c r="D48" s="117" t="s">
        <v>664</v>
      </c>
      <c r="E48" s="118" t="s">
        <v>261</v>
      </c>
      <c r="F48" s="113">
        <f>1*85000</f>
        <v>85000</v>
      </c>
      <c r="G48" s="112"/>
      <c r="H48" s="113">
        <f t="shared" si="0"/>
        <v>6165000</v>
      </c>
    </row>
    <row r="49" spans="1:8" ht="31.5">
      <c r="A49" s="115" t="s">
        <v>298</v>
      </c>
      <c r="B49" s="119">
        <v>14</v>
      </c>
      <c r="C49" s="111">
        <v>35</v>
      </c>
      <c r="D49" s="117" t="s">
        <v>663</v>
      </c>
      <c r="E49" s="118" t="s">
        <v>259</v>
      </c>
      <c r="F49" s="113">
        <f>2*85000</f>
        <v>170000</v>
      </c>
      <c r="G49" s="112"/>
      <c r="H49" s="113">
        <f t="shared" si="0"/>
        <v>6335000</v>
      </c>
    </row>
    <row r="50" spans="1:8" ht="31.5">
      <c r="A50" s="115" t="s">
        <v>298</v>
      </c>
      <c r="B50" s="119">
        <v>14</v>
      </c>
      <c r="C50" s="111">
        <v>36</v>
      </c>
      <c r="D50" s="117" t="s">
        <v>665</v>
      </c>
      <c r="E50" s="118" t="s">
        <v>257</v>
      </c>
      <c r="F50" s="113">
        <f>3*85000</f>
        <v>255000</v>
      </c>
      <c r="G50" s="112"/>
      <c r="H50" s="113">
        <f t="shared" si="0"/>
        <v>6590000</v>
      </c>
    </row>
    <row r="51" spans="1:8" ht="31.5">
      <c r="A51" s="115" t="s">
        <v>298</v>
      </c>
      <c r="B51" s="119">
        <v>15</v>
      </c>
      <c r="C51" s="111">
        <v>37</v>
      </c>
      <c r="D51" s="117" t="s">
        <v>639</v>
      </c>
      <c r="E51" s="118" t="s">
        <v>273</v>
      </c>
      <c r="F51" s="113">
        <f>2*60000</f>
        <v>120000</v>
      </c>
      <c r="G51" s="112"/>
      <c r="H51" s="113">
        <f t="shared" si="0"/>
        <v>6710000</v>
      </c>
    </row>
    <row r="52" spans="1:8" ht="31.5">
      <c r="A52" s="115" t="s">
        <v>298</v>
      </c>
      <c r="B52" s="119">
        <v>15</v>
      </c>
      <c r="C52" s="111">
        <v>38</v>
      </c>
      <c r="D52" s="117" t="s">
        <v>640</v>
      </c>
      <c r="E52" s="118" t="s">
        <v>271</v>
      </c>
      <c r="F52" s="113">
        <f>2*60000</f>
        <v>120000</v>
      </c>
      <c r="G52" s="112"/>
      <c r="H52" s="113">
        <f t="shared" si="0"/>
        <v>6830000</v>
      </c>
    </row>
    <row r="53" spans="1:8" ht="31.5">
      <c r="A53" s="115" t="s">
        <v>298</v>
      </c>
      <c r="B53" s="119">
        <v>15</v>
      </c>
      <c r="C53" s="111">
        <v>39</v>
      </c>
      <c r="D53" s="117" t="s">
        <v>666</v>
      </c>
      <c r="E53" s="118" t="s">
        <v>270</v>
      </c>
      <c r="F53" s="113">
        <f>1*85000</f>
        <v>85000</v>
      </c>
      <c r="G53" s="112"/>
      <c r="H53" s="113">
        <f t="shared" si="0"/>
        <v>6915000</v>
      </c>
    </row>
    <row r="54" spans="1:8" ht="31.5">
      <c r="A54" s="115" t="s">
        <v>298</v>
      </c>
      <c r="B54" s="119">
        <v>15</v>
      </c>
      <c r="C54" s="111">
        <v>40</v>
      </c>
      <c r="D54" s="117" t="s">
        <v>667</v>
      </c>
      <c r="E54" s="118" t="s">
        <v>269</v>
      </c>
      <c r="F54" s="113">
        <f>1*85000</f>
        <v>85000</v>
      </c>
      <c r="G54" s="112"/>
      <c r="H54" s="113">
        <f t="shared" si="0"/>
        <v>7000000</v>
      </c>
    </row>
    <row r="55" spans="1:8" ht="31.5">
      <c r="A55" s="115" t="s">
        <v>298</v>
      </c>
      <c r="B55" s="119">
        <v>15</v>
      </c>
      <c r="C55" s="111">
        <v>41</v>
      </c>
      <c r="D55" s="117" t="s">
        <v>668</v>
      </c>
      <c r="E55" s="118" t="s">
        <v>268</v>
      </c>
      <c r="F55" s="113">
        <v>85000</v>
      </c>
      <c r="G55" s="112"/>
      <c r="H55" s="113">
        <f t="shared" si="0"/>
        <v>7085000</v>
      </c>
    </row>
    <row r="56" spans="1:8" ht="31.5">
      <c r="A56" s="115" t="s">
        <v>298</v>
      </c>
      <c r="B56" s="119">
        <v>16</v>
      </c>
      <c r="C56" s="111">
        <v>42</v>
      </c>
      <c r="D56" s="117" t="s">
        <v>632</v>
      </c>
      <c r="E56" s="118" t="s">
        <v>265</v>
      </c>
      <c r="F56" s="113">
        <f>1*60000</f>
        <v>60000</v>
      </c>
      <c r="G56" s="122"/>
      <c r="H56" s="113">
        <f t="shared" si="0"/>
        <v>7145000</v>
      </c>
    </row>
    <row r="57" spans="1:8" ht="31.5">
      <c r="A57" s="115" t="s">
        <v>298</v>
      </c>
      <c r="B57" s="119">
        <v>16</v>
      </c>
      <c r="C57" s="111">
        <v>43</v>
      </c>
      <c r="D57" s="117" t="s">
        <v>669</v>
      </c>
      <c r="E57" s="118" t="s">
        <v>259</v>
      </c>
      <c r="F57" s="113">
        <f>1*85000</f>
        <v>85000</v>
      </c>
      <c r="G57" s="112"/>
      <c r="H57" s="113">
        <f t="shared" si="0"/>
        <v>7230000</v>
      </c>
    </row>
    <row r="58" spans="1:8" ht="31.5">
      <c r="A58" s="115" t="s">
        <v>298</v>
      </c>
      <c r="B58" s="116">
        <v>16</v>
      </c>
      <c r="C58" s="111">
        <v>44</v>
      </c>
      <c r="D58" s="117" t="s">
        <v>690</v>
      </c>
      <c r="E58" s="123" t="s">
        <v>276</v>
      </c>
      <c r="F58" s="124">
        <f>1*375000</f>
        <v>375000</v>
      </c>
      <c r="G58" s="125"/>
      <c r="H58" s="113">
        <f t="shared" si="0"/>
        <v>7605000</v>
      </c>
    </row>
    <row r="59" spans="1:8" ht="31.5">
      <c r="A59" s="115" t="s">
        <v>298</v>
      </c>
      <c r="B59" s="116">
        <v>16</v>
      </c>
      <c r="C59" s="111">
        <v>45</v>
      </c>
      <c r="D59" s="117" t="s">
        <v>691</v>
      </c>
      <c r="E59" s="123" t="s">
        <v>252</v>
      </c>
      <c r="F59" s="124">
        <f>1*150000</f>
        <v>150000</v>
      </c>
      <c r="G59" s="125"/>
      <c r="H59" s="113">
        <f t="shared" si="0"/>
        <v>7755000</v>
      </c>
    </row>
    <row r="60" spans="1:8" ht="31.5">
      <c r="A60" s="115" t="s">
        <v>298</v>
      </c>
      <c r="B60" s="119">
        <v>16</v>
      </c>
      <c r="C60" s="111">
        <v>46</v>
      </c>
      <c r="D60" s="117" t="s">
        <v>689</v>
      </c>
      <c r="E60" s="118" t="s">
        <v>252</v>
      </c>
      <c r="F60" s="113">
        <f>1*150000</f>
        <v>150000</v>
      </c>
      <c r="G60" s="122"/>
      <c r="H60" s="113">
        <f t="shared" si="0"/>
        <v>7905000</v>
      </c>
    </row>
    <row r="61" spans="1:8" ht="31.5">
      <c r="A61" s="115" t="s">
        <v>298</v>
      </c>
      <c r="B61" s="116">
        <v>16</v>
      </c>
      <c r="C61" s="111">
        <v>47</v>
      </c>
      <c r="D61" s="117" t="s">
        <v>641</v>
      </c>
      <c r="E61" s="123" t="s">
        <v>255</v>
      </c>
      <c r="F61" s="124">
        <f>3*30000</f>
        <v>90000</v>
      </c>
      <c r="G61" s="125"/>
      <c r="H61" s="113">
        <f t="shared" si="0"/>
        <v>7995000</v>
      </c>
    </row>
    <row r="62" spans="1:8" ht="31.5">
      <c r="A62" s="115" t="s">
        <v>298</v>
      </c>
      <c r="B62" s="116">
        <v>16</v>
      </c>
      <c r="C62" s="111">
        <v>48</v>
      </c>
      <c r="D62" s="117" t="s">
        <v>642</v>
      </c>
      <c r="E62" s="123" t="s">
        <v>265</v>
      </c>
      <c r="F62" s="124">
        <f>3*60000</f>
        <v>180000</v>
      </c>
      <c r="G62" s="125"/>
      <c r="H62" s="113">
        <f t="shared" si="0"/>
        <v>8175000</v>
      </c>
    </row>
    <row r="63" spans="1:8" ht="31.5">
      <c r="A63" s="115" t="s">
        <v>298</v>
      </c>
      <c r="B63" s="116">
        <v>16</v>
      </c>
      <c r="C63" s="111">
        <v>49</v>
      </c>
      <c r="D63" s="117" t="s">
        <v>643</v>
      </c>
      <c r="E63" s="123" t="s">
        <v>263</v>
      </c>
      <c r="F63" s="124">
        <f>3*60000</f>
        <v>180000</v>
      </c>
      <c r="G63" s="125"/>
      <c r="H63" s="113">
        <f t="shared" si="0"/>
        <v>8355000</v>
      </c>
    </row>
    <row r="64" spans="1:8" ht="31.5">
      <c r="A64" s="115" t="s">
        <v>298</v>
      </c>
      <c r="B64" s="116">
        <v>16</v>
      </c>
      <c r="C64" s="111">
        <v>50</v>
      </c>
      <c r="D64" s="117" t="s">
        <v>671</v>
      </c>
      <c r="E64" s="123" t="s">
        <v>261</v>
      </c>
      <c r="F64" s="124">
        <f>2*85000</f>
        <v>170000</v>
      </c>
      <c r="G64" s="125"/>
      <c r="H64" s="113">
        <f t="shared" si="0"/>
        <v>8525000</v>
      </c>
    </row>
    <row r="65" spans="1:8" ht="31.5">
      <c r="A65" s="115" t="s">
        <v>298</v>
      </c>
      <c r="B65" s="116">
        <v>16</v>
      </c>
      <c r="C65" s="111">
        <v>51</v>
      </c>
      <c r="D65" s="117" t="s">
        <v>670</v>
      </c>
      <c r="E65" s="123" t="s">
        <v>259</v>
      </c>
      <c r="F65" s="124">
        <f>3*85000</f>
        <v>255000</v>
      </c>
      <c r="G65" s="125"/>
      <c r="H65" s="113">
        <f t="shared" si="0"/>
        <v>8780000</v>
      </c>
    </row>
    <row r="66" spans="1:8" ht="31.5">
      <c r="A66" s="115" t="s">
        <v>298</v>
      </c>
      <c r="B66" s="116">
        <v>16</v>
      </c>
      <c r="C66" s="111">
        <v>52</v>
      </c>
      <c r="D66" s="117" t="s">
        <v>672</v>
      </c>
      <c r="E66" s="123" t="s">
        <v>257</v>
      </c>
      <c r="F66" s="124">
        <f>3*85000</f>
        <v>255000</v>
      </c>
      <c r="G66" s="125"/>
      <c r="H66" s="113">
        <f t="shared" si="0"/>
        <v>9035000</v>
      </c>
    </row>
    <row r="67" spans="1:8" ht="31.5">
      <c r="A67" s="115" t="s">
        <v>298</v>
      </c>
      <c r="B67" s="116">
        <v>16</v>
      </c>
      <c r="C67" s="111">
        <v>53</v>
      </c>
      <c r="D67" s="117" t="s">
        <v>644</v>
      </c>
      <c r="E67" s="123" t="s">
        <v>273</v>
      </c>
      <c r="F67" s="124">
        <f>2*60000</f>
        <v>120000</v>
      </c>
      <c r="G67" s="125"/>
      <c r="H67" s="113">
        <f t="shared" si="0"/>
        <v>9155000</v>
      </c>
    </row>
    <row r="68" spans="1:8" ht="31.5">
      <c r="A68" s="115" t="s">
        <v>298</v>
      </c>
      <c r="B68" s="116">
        <v>16</v>
      </c>
      <c r="C68" s="111">
        <v>54</v>
      </c>
      <c r="D68" s="117" t="s">
        <v>645</v>
      </c>
      <c r="E68" s="118" t="s">
        <v>271</v>
      </c>
      <c r="F68" s="113">
        <f>2*60000</f>
        <v>120000</v>
      </c>
      <c r="G68" s="125"/>
      <c r="H68" s="113">
        <f t="shared" si="0"/>
        <v>9275000</v>
      </c>
    </row>
    <row r="69" spans="1:8" ht="31.5">
      <c r="A69" s="115" t="s">
        <v>298</v>
      </c>
      <c r="B69" s="116">
        <v>16</v>
      </c>
      <c r="C69" s="111">
        <v>55</v>
      </c>
      <c r="D69" s="117" t="s">
        <v>673</v>
      </c>
      <c r="E69" s="118" t="s">
        <v>270</v>
      </c>
      <c r="F69" s="113">
        <f>2*85000</f>
        <v>170000</v>
      </c>
      <c r="G69" s="125"/>
      <c r="H69" s="113">
        <f t="shared" si="0"/>
        <v>9445000</v>
      </c>
    </row>
    <row r="70" spans="1:8" ht="31.5">
      <c r="A70" s="115" t="s">
        <v>298</v>
      </c>
      <c r="B70" s="116">
        <v>16</v>
      </c>
      <c r="C70" s="111">
        <v>56</v>
      </c>
      <c r="D70" s="117" t="s">
        <v>674</v>
      </c>
      <c r="E70" s="118" t="s">
        <v>269</v>
      </c>
      <c r="F70" s="113">
        <f>1*85000</f>
        <v>85000</v>
      </c>
      <c r="G70" s="125"/>
      <c r="H70" s="113">
        <f t="shared" si="0"/>
        <v>9530000</v>
      </c>
    </row>
    <row r="71" spans="1:8" ht="30.75" customHeight="1">
      <c r="A71" s="115" t="s">
        <v>298</v>
      </c>
      <c r="B71" s="116">
        <v>16</v>
      </c>
      <c r="C71" s="111">
        <v>57</v>
      </c>
      <c r="D71" s="117" t="s">
        <v>675</v>
      </c>
      <c r="E71" s="118" t="s">
        <v>268</v>
      </c>
      <c r="F71" s="113">
        <f>1*85000</f>
        <v>85000</v>
      </c>
      <c r="G71" s="125"/>
      <c r="H71" s="113">
        <f t="shared" si="0"/>
        <v>9615000</v>
      </c>
    </row>
    <row r="72" spans="1:8" ht="31.5">
      <c r="A72" s="115" t="s">
        <v>298</v>
      </c>
      <c r="B72" s="119">
        <v>17</v>
      </c>
      <c r="C72" s="111">
        <v>58</v>
      </c>
      <c r="D72" s="117" t="s">
        <v>646</v>
      </c>
      <c r="E72" s="118" t="s">
        <v>255</v>
      </c>
      <c r="F72" s="113">
        <f>3*30000</f>
        <v>90000</v>
      </c>
      <c r="G72" s="122"/>
      <c r="H72" s="113">
        <f t="shared" si="0"/>
        <v>9705000</v>
      </c>
    </row>
    <row r="73" spans="1:8" ht="31.5">
      <c r="A73" s="115" t="s">
        <v>298</v>
      </c>
      <c r="B73" s="119">
        <v>17</v>
      </c>
      <c r="C73" s="111">
        <v>59</v>
      </c>
      <c r="D73" s="117" t="s">
        <v>647</v>
      </c>
      <c r="E73" s="118" t="s">
        <v>265</v>
      </c>
      <c r="F73" s="113">
        <f>3*60000</f>
        <v>180000</v>
      </c>
      <c r="G73" s="122"/>
      <c r="H73" s="113">
        <f t="shared" si="0"/>
        <v>9885000</v>
      </c>
    </row>
    <row r="74" spans="1:8" ht="31.5">
      <c r="A74" s="115" t="s">
        <v>298</v>
      </c>
      <c r="B74" s="119">
        <v>17</v>
      </c>
      <c r="C74" s="111">
        <v>60</v>
      </c>
      <c r="D74" s="117" t="s">
        <v>648</v>
      </c>
      <c r="E74" s="118" t="s">
        <v>263</v>
      </c>
      <c r="F74" s="113">
        <f>2*60000</f>
        <v>120000</v>
      </c>
      <c r="G74" s="122"/>
      <c r="H74" s="113">
        <f t="shared" si="0"/>
        <v>10005000</v>
      </c>
    </row>
    <row r="75" spans="1:8" ht="31.5">
      <c r="A75" s="115" t="s">
        <v>298</v>
      </c>
      <c r="B75" s="119">
        <v>17</v>
      </c>
      <c r="C75" s="111">
        <v>61</v>
      </c>
      <c r="D75" s="117" t="s">
        <v>677</v>
      </c>
      <c r="E75" s="118" t="s">
        <v>261</v>
      </c>
      <c r="F75" s="113">
        <f>1*85000</f>
        <v>85000</v>
      </c>
      <c r="G75" s="122"/>
      <c r="H75" s="113">
        <f t="shared" si="0"/>
        <v>10090000</v>
      </c>
    </row>
    <row r="76" spans="1:8" ht="31.5">
      <c r="A76" s="115" t="s">
        <v>298</v>
      </c>
      <c r="B76" s="119">
        <v>17</v>
      </c>
      <c r="C76" s="111">
        <v>62</v>
      </c>
      <c r="D76" s="117" t="s">
        <v>676</v>
      </c>
      <c r="E76" s="118" t="s">
        <v>259</v>
      </c>
      <c r="F76" s="113">
        <f>3*85000</f>
        <v>255000</v>
      </c>
      <c r="G76" s="122"/>
      <c r="H76" s="113">
        <f t="shared" si="0"/>
        <v>10345000</v>
      </c>
    </row>
    <row r="77" spans="1:8" ht="47.25">
      <c r="A77" s="115" t="s">
        <v>298</v>
      </c>
      <c r="B77" s="119">
        <v>17</v>
      </c>
      <c r="C77" s="111">
        <v>63</v>
      </c>
      <c r="D77" s="117" t="s">
        <v>678</v>
      </c>
      <c r="E77" s="118" t="s">
        <v>257</v>
      </c>
      <c r="F77" s="113">
        <f>2*85000</f>
        <v>170000</v>
      </c>
      <c r="G77" s="122"/>
      <c r="H77" s="113">
        <f t="shared" si="0"/>
        <v>10515000</v>
      </c>
    </row>
    <row r="78" spans="1:8" ht="31.5">
      <c r="A78" s="115" t="s">
        <v>298</v>
      </c>
      <c r="B78" s="119">
        <v>23</v>
      </c>
      <c r="C78" s="111">
        <v>64</v>
      </c>
      <c r="D78" s="117" t="s">
        <v>474</v>
      </c>
      <c r="E78" s="118" t="s">
        <v>475</v>
      </c>
      <c r="F78" s="113">
        <v>150000</v>
      </c>
      <c r="G78" s="122"/>
      <c r="H78" s="113">
        <f t="shared" si="0"/>
        <v>10665000</v>
      </c>
    </row>
    <row r="79" spans="1:8" ht="29.25" customHeight="1">
      <c r="A79" s="115" t="s">
        <v>298</v>
      </c>
      <c r="B79" s="119">
        <v>23</v>
      </c>
      <c r="C79" s="111">
        <v>65</v>
      </c>
      <c r="D79" s="117" t="s">
        <v>476</v>
      </c>
      <c r="E79" s="118" t="s">
        <v>475</v>
      </c>
      <c r="F79" s="113">
        <v>250000</v>
      </c>
      <c r="G79" s="122"/>
      <c r="H79" s="113">
        <f t="shared" si="0"/>
        <v>10915000</v>
      </c>
    </row>
    <row r="80" spans="1:8" ht="31.5">
      <c r="A80" s="115" t="s">
        <v>299</v>
      </c>
      <c r="B80" s="119">
        <v>6</v>
      </c>
      <c r="C80" s="111">
        <v>66</v>
      </c>
      <c r="D80" s="117" t="s">
        <v>649</v>
      </c>
      <c r="E80" s="118" t="s">
        <v>273</v>
      </c>
      <c r="F80" s="113">
        <f>2*60000</f>
        <v>120000</v>
      </c>
      <c r="G80" s="122"/>
      <c r="H80" s="113">
        <f t="shared" si="0"/>
        <v>11035000</v>
      </c>
    </row>
    <row r="81" spans="1:10" s="45" customFormat="1" ht="31.5">
      <c r="A81" s="115" t="s">
        <v>299</v>
      </c>
      <c r="B81" s="119">
        <v>6</v>
      </c>
      <c r="C81" s="111">
        <v>67</v>
      </c>
      <c r="D81" s="117" t="s">
        <v>650</v>
      </c>
      <c r="E81" s="118" t="s">
        <v>271</v>
      </c>
      <c r="F81" s="113">
        <f>2*60000</f>
        <v>120000</v>
      </c>
      <c r="G81" s="122"/>
      <c r="H81" s="113">
        <f t="shared" ref="H81:H94" si="1">H80+F81-G81</f>
        <v>11155000</v>
      </c>
      <c r="I81" s="94"/>
      <c r="J81" s="126"/>
    </row>
    <row r="82" spans="1:10" ht="31.5">
      <c r="A82" s="115" t="s">
        <v>299</v>
      </c>
      <c r="B82" s="119">
        <v>6</v>
      </c>
      <c r="C82" s="111">
        <v>68</v>
      </c>
      <c r="D82" s="117" t="s">
        <v>679</v>
      </c>
      <c r="E82" s="118" t="s">
        <v>270</v>
      </c>
      <c r="F82" s="113">
        <f>2*85000</f>
        <v>170000</v>
      </c>
      <c r="G82" s="122"/>
      <c r="H82" s="113">
        <f t="shared" si="1"/>
        <v>11325000</v>
      </c>
    </row>
    <row r="83" spans="1:10" ht="31.5">
      <c r="A83" s="115" t="s">
        <v>299</v>
      </c>
      <c r="B83" s="119">
        <v>6</v>
      </c>
      <c r="C83" s="111">
        <v>69</v>
      </c>
      <c r="D83" s="117" t="s">
        <v>680</v>
      </c>
      <c r="E83" s="118" t="s">
        <v>269</v>
      </c>
      <c r="F83" s="113">
        <f>1*85000</f>
        <v>85000</v>
      </c>
      <c r="G83" s="122"/>
      <c r="H83" s="113">
        <f t="shared" si="1"/>
        <v>11410000</v>
      </c>
    </row>
    <row r="84" spans="1:10" ht="47.25">
      <c r="A84" s="115" t="s">
        <v>299</v>
      </c>
      <c r="B84" s="119">
        <v>6</v>
      </c>
      <c r="C84" s="111">
        <v>70</v>
      </c>
      <c r="D84" s="117" t="s">
        <v>681</v>
      </c>
      <c r="E84" s="118" t="s">
        <v>268</v>
      </c>
      <c r="F84" s="113">
        <f>1*85000</f>
        <v>85000</v>
      </c>
      <c r="G84" s="122"/>
      <c r="H84" s="113">
        <f t="shared" si="1"/>
        <v>11495000</v>
      </c>
    </row>
    <row r="85" spans="1:10">
      <c r="A85" s="119" t="s">
        <v>299</v>
      </c>
      <c r="B85" s="119">
        <v>6</v>
      </c>
      <c r="C85" s="111">
        <v>71</v>
      </c>
      <c r="D85" s="117" t="s">
        <v>381</v>
      </c>
      <c r="E85" s="127">
        <v>1</v>
      </c>
      <c r="F85" s="113">
        <v>5870000</v>
      </c>
      <c r="G85" s="128"/>
      <c r="H85" s="113">
        <f t="shared" si="1"/>
        <v>17365000</v>
      </c>
      <c r="J85" s="94"/>
    </row>
    <row r="86" spans="1:10" ht="31.5" customHeight="1">
      <c r="A86" s="119" t="s">
        <v>299</v>
      </c>
      <c r="B86" s="119">
        <v>12</v>
      </c>
      <c r="C86" s="111">
        <v>72</v>
      </c>
      <c r="D86" s="117" t="s">
        <v>715</v>
      </c>
      <c r="E86" s="127" t="s">
        <v>244</v>
      </c>
      <c r="F86" s="113">
        <f>1*275000</f>
        <v>275000</v>
      </c>
      <c r="G86" s="128"/>
      <c r="H86" s="113">
        <f t="shared" si="1"/>
        <v>17640000</v>
      </c>
      <c r="J86" s="94"/>
    </row>
    <row r="87" spans="1:10" ht="31.5">
      <c r="A87" s="119" t="s">
        <v>299</v>
      </c>
      <c r="B87" s="119">
        <v>12</v>
      </c>
      <c r="C87" s="111">
        <v>73</v>
      </c>
      <c r="D87" s="129" t="s">
        <v>695</v>
      </c>
      <c r="E87" s="130" t="s">
        <v>241</v>
      </c>
      <c r="F87" s="113">
        <v>50000</v>
      </c>
      <c r="G87" s="128"/>
      <c r="H87" s="113">
        <f t="shared" si="1"/>
        <v>17690000</v>
      </c>
      <c r="J87" s="94"/>
    </row>
    <row r="88" spans="1:10" ht="30.75" customHeight="1">
      <c r="A88" s="119" t="s">
        <v>299</v>
      </c>
      <c r="B88" s="119">
        <v>13</v>
      </c>
      <c r="C88" s="111">
        <v>74</v>
      </c>
      <c r="D88" s="117" t="s">
        <v>693</v>
      </c>
      <c r="E88" s="127" t="s">
        <v>244</v>
      </c>
      <c r="F88" s="113">
        <f>150000</f>
        <v>150000</v>
      </c>
      <c r="G88" s="128"/>
      <c r="H88" s="113">
        <f t="shared" si="1"/>
        <v>17840000</v>
      </c>
      <c r="J88" s="94"/>
    </row>
    <row r="89" spans="1:10" ht="31.5">
      <c r="A89" s="119" t="s">
        <v>299</v>
      </c>
      <c r="B89" s="119">
        <v>23</v>
      </c>
      <c r="C89" s="111">
        <v>75</v>
      </c>
      <c r="D89" s="129" t="s">
        <v>696</v>
      </c>
      <c r="E89" s="130" t="s">
        <v>241</v>
      </c>
      <c r="F89" s="113">
        <v>50000</v>
      </c>
      <c r="G89" s="128"/>
      <c r="H89" s="113">
        <f t="shared" si="1"/>
        <v>17890000</v>
      </c>
      <c r="J89" s="94"/>
    </row>
    <row r="90" spans="1:10" ht="31.5">
      <c r="A90" s="119" t="s">
        <v>299</v>
      </c>
      <c r="B90" s="119">
        <v>23</v>
      </c>
      <c r="C90" s="111">
        <v>76</v>
      </c>
      <c r="D90" s="129" t="s">
        <v>697</v>
      </c>
      <c r="E90" s="130" t="s">
        <v>241</v>
      </c>
      <c r="F90" s="113">
        <v>100000</v>
      </c>
      <c r="G90" s="128"/>
      <c r="H90" s="113">
        <f t="shared" si="1"/>
        <v>17990000</v>
      </c>
      <c r="J90" s="94"/>
    </row>
    <row r="91" spans="1:10" ht="39.75" customHeight="1">
      <c r="A91" s="119" t="s">
        <v>299</v>
      </c>
      <c r="B91" s="119">
        <v>24</v>
      </c>
      <c r="C91" s="111">
        <v>77</v>
      </c>
      <c r="D91" s="129" t="s">
        <v>765</v>
      </c>
      <c r="E91" s="130" t="s">
        <v>244</v>
      </c>
      <c r="F91" s="113">
        <f>1*150000</f>
        <v>150000</v>
      </c>
      <c r="G91" s="128"/>
      <c r="H91" s="113">
        <f t="shared" si="1"/>
        <v>18140000</v>
      </c>
      <c r="J91" s="94"/>
    </row>
    <row r="92" spans="1:10" ht="21.75" customHeight="1">
      <c r="A92" s="119" t="s">
        <v>299</v>
      </c>
      <c r="B92" s="119">
        <v>24</v>
      </c>
      <c r="C92" s="111">
        <v>78</v>
      </c>
      <c r="D92" s="129" t="s">
        <v>692</v>
      </c>
      <c r="E92" s="130" t="s">
        <v>241</v>
      </c>
      <c r="F92" s="113">
        <v>50000</v>
      </c>
      <c r="G92" s="128"/>
      <c r="H92" s="113">
        <f t="shared" si="1"/>
        <v>18190000</v>
      </c>
      <c r="J92" s="94"/>
    </row>
    <row r="93" spans="1:10" ht="31.5">
      <c r="A93" s="119" t="s">
        <v>299</v>
      </c>
      <c r="B93" s="119">
        <v>25</v>
      </c>
      <c r="C93" s="111">
        <v>79</v>
      </c>
      <c r="D93" s="129" t="s">
        <v>694</v>
      </c>
      <c r="E93" s="130" t="s">
        <v>241</v>
      </c>
      <c r="F93" s="113">
        <v>50000</v>
      </c>
      <c r="G93" s="128"/>
      <c r="H93" s="113">
        <f t="shared" si="1"/>
        <v>18240000</v>
      </c>
      <c r="J93" s="94"/>
    </row>
    <row r="94" spans="1:10" ht="31.5">
      <c r="A94" s="119" t="s">
        <v>299</v>
      </c>
      <c r="B94" s="119">
        <v>25</v>
      </c>
      <c r="C94" s="111">
        <v>80</v>
      </c>
      <c r="D94" s="131" t="s">
        <v>706</v>
      </c>
      <c r="E94" s="118" t="s">
        <v>246</v>
      </c>
      <c r="F94" s="113">
        <v>12900000</v>
      </c>
      <c r="G94" s="128"/>
      <c r="H94" s="113">
        <f t="shared" si="1"/>
        <v>31140000</v>
      </c>
      <c r="J94" s="94"/>
    </row>
    <row r="95" spans="1:10">
      <c r="A95" s="345" t="s">
        <v>300</v>
      </c>
      <c r="B95" s="346"/>
      <c r="C95" s="346"/>
      <c r="D95" s="346"/>
      <c r="E95" s="347"/>
      <c r="F95" s="132">
        <f>SUM(F15:F94)</f>
        <v>31140000</v>
      </c>
      <c r="G95" s="133">
        <v>0</v>
      </c>
      <c r="H95" s="132">
        <f>F95-G95</f>
        <v>31140000</v>
      </c>
      <c r="J95" s="94"/>
    </row>
    <row r="96" spans="1:10">
      <c r="J96" s="94"/>
    </row>
    <row r="97" spans="6:8" s="94" customFormat="1">
      <c r="F97" s="107"/>
      <c r="G97" s="134"/>
      <c r="H97" s="107"/>
    </row>
    <row r="98" spans="6:8" s="94" customFormat="1">
      <c r="F98" s="107"/>
      <c r="G98" s="134"/>
      <c r="H98" s="107"/>
    </row>
    <row r="141" spans="1:10" s="45" customFormat="1">
      <c r="A141" s="94"/>
      <c r="B141" s="94"/>
      <c r="C141" s="94"/>
      <c r="D141" s="94"/>
      <c r="E141" s="94"/>
      <c r="F141" s="107"/>
      <c r="G141" s="134"/>
      <c r="H141" s="107"/>
      <c r="J141" s="126"/>
    </row>
    <row r="142" spans="1:10" s="45" customFormat="1">
      <c r="A142" s="94"/>
      <c r="B142" s="94"/>
      <c r="C142" s="94"/>
      <c r="D142" s="94"/>
      <c r="E142" s="94"/>
      <c r="F142" s="107"/>
      <c r="G142" s="134"/>
      <c r="H142" s="107"/>
      <c r="J142" s="126"/>
    </row>
    <row r="143" spans="1:10" s="45" customFormat="1">
      <c r="A143" s="94"/>
      <c r="B143" s="94"/>
      <c r="C143" s="94"/>
      <c r="D143" s="94"/>
      <c r="E143" s="94"/>
      <c r="F143" s="107"/>
      <c r="G143" s="134"/>
      <c r="H143" s="107"/>
      <c r="J143" s="126"/>
    </row>
    <row r="144" spans="1:10" s="45" customFormat="1">
      <c r="A144" s="94"/>
      <c r="B144" s="94"/>
      <c r="C144" s="94"/>
      <c r="D144" s="94"/>
      <c r="E144" s="94"/>
      <c r="F144" s="107"/>
      <c r="G144" s="134"/>
      <c r="H144" s="107"/>
      <c r="J144" s="126"/>
    </row>
    <row r="145" spans="1:10" s="45" customFormat="1">
      <c r="A145" s="94"/>
      <c r="B145" s="94"/>
      <c r="C145" s="94"/>
      <c r="D145" s="94"/>
      <c r="E145" s="94"/>
      <c r="F145" s="107"/>
      <c r="G145" s="134"/>
      <c r="H145" s="107"/>
      <c r="J145" s="126"/>
    </row>
    <row r="146" spans="1:10" s="45" customFormat="1">
      <c r="A146" s="94"/>
      <c r="B146" s="94"/>
      <c r="C146" s="94"/>
      <c r="D146" s="94"/>
      <c r="E146" s="94"/>
      <c r="F146" s="107"/>
      <c r="G146" s="134"/>
      <c r="H146" s="107"/>
      <c r="J146" s="126"/>
    </row>
    <row r="147" spans="1:10" s="45" customFormat="1">
      <c r="A147" s="94"/>
      <c r="B147" s="94"/>
      <c r="C147" s="94"/>
      <c r="D147" s="94"/>
      <c r="E147" s="94"/>
      <c r="F147" s="107"/>
      <c r="G147" s="134"/>
      <c r="H147" s="107"/>
      <c r="J147" s="126"/>
    </row>
    <row r="148" spans="1:10" s="45" customFormat="1">
      <c r="A148" s="94"/>
      <c r="B148" s="94"/>
      <c r="C148" s="94"/>
      <c r="D148" s="94"/>
      <c r="E148" s="94"/>
      <c r="F148" s="107"/>
      <c r="G148" s="134"/>
      <c r="H148" s="107"/>
      <c r="J148" s="126"/>
    </row>
    <row r="206" spans="1:10" s="45" customFormat="1">
      <c r="A206" s="94"/>
      <c r="B206" s="94"/>
      <c r="C206" s="94"/>
      <c r="D206" s="94"/>
      <c r="E206" s="94"/>
      <c r="F206" s="107"/>
      <c r="G206" s="134"/>
      <c r="H206" s="107"/>
      <c r="J206" s="126"/>
    </row>
    <row r="207" spans="1:10" s="45" customFormat="1">
      <c r="A207" s="94"/>
      <c r="B207" s="94"/>
      <c r="C207" s="94"/>
      <c r="D207" s="94"/>
      <c r="E207" s="94"/>
      <c r="F207" s="107"/>
      <c r="G207" s="134"/>
      <c r="H207" s="107"/>
      <c r="J207" s="126"/>
    </row>
    <row r="208" spans="1:10" s="45" customFormat="1">
      <c r="A208" s="94"/>
      <c r="B208" s="94"/>
      <c r="C208" s="94"/>
      <c r="D208" s="94"/>
      <c r="E208" s="94"/>
      <c r="F208" s="107"/>
      <c r="G208" s="134"/>
      <c r="H208" s="107"/>
      <c r="J208" s="126"/>
    </row>
    <row r="209" spans="1:10" s="45" customFormat="1">
      <c r="A209" s="94"/>
      <c r="B209" s="94"/>
      <c r="C209" s="94"/>
      <c r="D209" s="94"/>
      <c r="E209" s="94"/>
      <c r="F209" s="107"/>
      <c r="G209" s="134"/>
      <c r="H209" s="107"/>
      <c r="J209" s="126"/>
    </row>
    <row r="210" spans="1:10" s="45" customFormat="1">
      <c r="A210" s="94"/>
      <c r="B210" s="94"/>
      <c r="C210" s="94"/>
      <c r="D210" s="94"/>
      <c r="E210" s="94"/>
      <c r="F210" s="107"/>
      <c r="G210" s="134"/>
      <c r="H210" s="107"/>
      <c r="J210" s="126"/>
    </row>
    <row r="211" spans="1:10" s="45" customFormat="1">
      <c r="A211" s="94"/>
      <c r="B211" s="94"/>
      <c r="C211" s="94"/>
      <c r="D211" s="94"/>
      <c r="E211" s="94"/>
      <c r="F211" s="107"/>
      <c r="G211" s="134"/>
      <c r="H211" s="107"/>
      <c r="J211" s="126"/>
    </row>
    <row r="212" spans="1:10" s="45" customFormat="1">
      <c r="A212" s="94"/>
      <c r="B212" s="94"/>
      <c r="C212" s="94"/>
      <c r="D212" s="94"/>
      <c r="E212" s="94"/>
      <c r="F212" s="107"/>
      <c r="G212" s="134"/>
      <c r="H212" s="107"/>
      <c r="J212" s="126"/>
    </row>
    <row r="213" spans="1:10" s="45" customFormat="1">
      <c r="A213" s="94"/>
      <c r="B213" s="94"/>
      <c r="C213" s="94"/>
      <c r="D213" s="94"/>
      <c r="E213" s="94"/>
      <c r="F213" s="107"/>
      <c r="G213" s="134"/>
      <c r="H213" s="107"/>
      <c r="J213" s="126"/>
    </row>
    <row r="263" spans="1:10" s="45" customFormat="1">
      <c r="A263" s="94"/>
      <c r="B263" s="94"/>
      <c r="C263" s="94"/>
      <c r="D263" s="94"/>
      <c r="E263" s="94"/>
      <c r="F263" s="107"/>
      <c r="G263" s="134"/>
      <c r="H263" s="107"/>
      <c r="J263" s="126"/>
    </row>
    <row r="264" spans="1:10" s="45" customFormat="1">
      <c r="A264" s="94"/>
      <c r="B264" s="94"/>
      <c r="C264" s="94"/>
      <c r="D264" s="94"/>
      <c r="E264" s="94"/>
      <c r="F264" s="107"/>
      <c r="G264" s="134"/>
      <c r="H264" s="107"/>
      <c r="J264" s="126"/>
    </row>
    <row r="265" spans="1:10" s="45" customFormat="1">
      <c r="A265" s="94"/>
      <c r="B265" s="94"/>
      <c r="C265" s="94"/>
      <c r="D265" s="94"/>
      <c r="E265" s="94"/>
      <c r="F265" s="107"/>
      <c r="G265" s="134"/>
      <c r="H265" s="107"/>
      <c r="J265" s="126"/>
    </row>
    <row r="266" spans="1:10" s="45" customFormat="1">
      <c r="A266" s="94"/>
      <c r="B266" s="94"/>
      <c r="C266" s="94"/>
      <c r="D266" s="94"/>
      <c r="E266" s="94"/>
      <c r="F266" s="107"/>
      <c r="G266" s="134"/>
      <c r="H266" s="107"/>
      <c r="J266" s="126"/>
    </row>
    <row r="267" spans="1:10" s="45" customFormat="1">
      <c r="A267" s="94"/>
      <c r="B267" s="94"/>
      <c r="C267" s="94"/>
      <c r="D267" s="94"/>
      <c r="E267" s="94"/>
      <c r="F267" s="107"/>
      <c r="G267" s="134"/>
      <c r="H267" s="107"/>
      <c r="J267" s="126"/>
    </row>
    <row r="268" spans="1:10" s="45" customFormat="1">
      <c r="A268" s="94"/>
      <c r="B268" s="94"/>
      <c r="C268" s="94"/>
      <c r="D268" s="94"/>
      <c r="E268" s="94"/>
      <c r="F268" s="107"/>
      <c r="G268" s="134"/>
      <c r="H268" s="107"/>
      <c r="J268" s="126"/>
    </row>
    <row r="269" spans="1:10" s="45" customFormat="1">
      <c r="A269" s="94"/>
      <c r="B269" s="94"/>
      <c r="C269" s="94"/>
      <c r="D269" s="94"/>
      <c r="E269" s="94"/>
      <c r="F269" s="107"/>
      <c r="G269" s="134"/>
      <c r="H269" s="107"/>
      <c r="J269" s="126"/>
    </row>
    <row r="319" spans="1:10" s="45" customFormat="1">
      <c r="A319" s="94"/>
      <c r="B319" s="94"/>
      <c r="C319" s="94"/>
      <c r="D319" s="94"/>
      <c r="E319" s="94"/>
      <c r="F319" s="107"/>
      <c r="G319" s="134"/>
      <c r="H319" s="107"/>
      <c r="J319" s="126"/>
    </row>
    <row r="320" spans="1:10" s="45" customFormat="1">
      <c r="A320" s="94"/>
      <c r="B320" s="94"/>
      <c r="C320" s="94"/>
      <c r="D320" s="94"/>
      <c r="E320" s="94"/>
      <c r="F320" s="107"/>
      <c r="G320" s="134"/>
      <c r="H320" s="107"/>
      <c r="J320" s="126"/>
    </row>
    <row r="321" spans="1:10" s="45" customFormat="1">
      <c r="A321" s="94"/>
      <c r="B321" s="94"/>
      <c r="C321" s="94"/>
      <c r="D321" s="94"/>
      <c r="E321" s="94"/>
      <c r="F321" s="107"/>
      <c r="G321" s="134"/>
      <c r="H321" s="107"/>
      <c r="J321" s="126"/>
    </row>
    <row r="322" spans="1:10" s="45" customFormat="1">
      <c r="A322" s="94"/>
      <c r="B322" s="94"/>
      <c r="C322" s="94"/>
      <c r="D322" s="94"/>
      <c r="E322" s="94"/>
      <c r="F322" s="107"/>
      <c r="G322" s="134"/>
      <c r="H322" s="107"/>
      <c r="J322" s="126"/>
    </row>
    <row r="323" spans="1:10" s="45" customFormat="1">
      <c r="A323" s="94"/>
      <c r="B323" s="94"/>
      <c r="C323" s="94"/>
      <c r="D323" s="94"/>
      <c r="E323" s="94"/>
      <c r="F323" s="107"/>
      <c r="G323" s="134"/>
      <c r="H323" s="107"/>
      <c r="J323" s="126"/>
    </row>
    <row r="324" spans="1:10" s="45" customFormat="1">
      <c r="A324" s="94"/>
      <c r="B324" s="94"/>
      <c r="C324" s="94"/>
      <c r="D324" s="94"/>
      <c r="E324" s="94"/>
      <c r="F324" s="107"/>
      <c r="G324" s="134"/>
      <c r="H324" s="107"/>
      <c r="J324" s="126"/>
    </row>
    <row r="325" spans="1:10" s="45" customFormat="1">
      <c r="A325" s="94"/>
      <c r="B325" s="94"/>
      <c r="C325" s="94"/>
      <c r="D325" s="94"/>
      <c r="E325" s="94"/>
      <c r="F325" s="107"/>
      <c r="G325" s="134"/>
      <c r="H325" s="107"/>
      <c r="J325" s="126"/>
    </row>
    <row r="326" spans="1:10" s="45" customFormat="1">
      <c r="A326" s="94"/>
      <c r="B326" s="94"/>
      <c r="C326" s="94"/>
      <c r="D326" s="94"/>
      <c r="E326" s="94"/>
      <c r="F326" s="107"/>
      <c r="G326" s="134"/>
      <c r="H326" s="107"/>
      <c r="J326" s="126"/>
    </row>
    <row r="364" spans="1:10" s="45" customFormat="1">
      <c r="A364" s="94"/>
      <c r="B364" s="94"/>
      <c r="C364" s="94"/>
      <c r="D364" s="94"/>
      <c r="E364" s="94"/>
      <c r="F364" s="107"/>
      <c r="G364" s="134"/>
      <c r="H364" s="107"/>
      <c r="J364" s="126"/>
    </row>
    <row r="365" spans="1:10" s="45" customFormat="1">
      <c r="A365" s="94"/>
      <c r="B365" s="94"/>
      <c r="C365" s="94"/>
      <c r="D365" s="94"/>
      <c r="E365" s="94"/>
      <c r="F365" s="107"/>
      <c r="G365" s="134"/>
      <c r="H365" s="107"/>
      <c r="J365" s="126"/>
    </row>
    <row r="366" spans="1:10" s="45" customFormat="1">
      <c r="A366" s="94"/>
      <c r="B366" s="94"/>
      <c r="C366" s="94"/>
      <c r="D366" s="94"/>
      <c r="E366" s="94"/>
      <c r="F366" s="107"/>
      <c r="G366" s="134"/>
      <c r="H366" s="107"/>
      <c r="J366" s="126"/>
    </row>
    <row r="367" spans="1:10" s="45" customFormat="1">
      <c r="A367" s="94"/>
      <c r="B367" s="94"/>
      <c r="C367" s="94"/>
      <c r="D367" s="94"/>
      <c r="E367" s="94"/>
      <c r="F367" s="107"/>
      <c r="G367" s="134"/>
      <c r="H367" s="107"/>
      <c r="J367" s="126"/>
    </row>
    <row r="368" spans="1:10" s="45" customFormat="1">
      <c r="A368" s="94"/>
      <c r="B368" s="94"/>
      <c r="C368" s="94"/>
      <c r="D368" s="94"/>
      <c r="E368" s="94"/>
      <c r="F368" s="107"/>
      <c r="G368" s="134"/>
      <c r="H368" s="107"/>
      <c r="J368" s="126"/>
    </row>
    <row r="369" spans="1:10" s="45" customFormat="1">
      <c r="A369" s="94"/>
      <c r="B369" s="94"/>
      <c r="C369" s="94"/>
      <c r="D369" s="94"/>
      <c r="E369" s="94"/>
      <c r="F369" s="107"/>
      <c r="G369" s="134"/>
      <c r="H369" s="107"/>
      <c r="J369" s="126"/>
    </row>
    <row r="370" spans="1:10" s="45" customFormat="1">
      <c r="A370" s="94"/>
      <c r="B370" s="94"/>
      <c r="C370" s="94"/>
      <c r="D370" s="94"/>
      <c r="E370" s="94"/>
      <c r="F370" s="107"/>
      <c r="G370" s="134"/>
      <c r="H370" s="107"/>
      <c r="J370" s="126"/>
    </row>
    <row r="371" spans="1:10" s="45" customFormat="1">
      <c r="A371" s="94"/>
      <c r="B371" s="94"/>
      <c r="C371" s="94"/>
      <c r="D371" s="94"/>
      <c r="E371" s="94"/>
      <c r="F371" s="107"/>
      <c r="G371" s="134"/>
      <c r="H371" s="107"/>
      <c r="J371" s="126"/>
    </row>
  </sheetData>
  <mergeCells count="10">
    <mergeCell ref="A95:E95"/>
    <mergeCell ref="A6:H6"/>
    <mergeCell ref="A7:H7"/>
    <mergeCell ref="A8:H8"/>
    <mergeCell ref="A9:H9"/>
    <mergeCell ref="C12:C13"/>
    <mergeCell ref="D12:D13"/>
    <mergeCell ref="E12:E13"/>
    <mergeCell ref="A12:B13"/>
    <mergeCell ref="A14:B14"/>
  </mergeCells>
  <phoneticPr fontId="23" type="noConversion"/>
  <pageMargins left="0.70866141732283472" right="0.70866141732283472" top="0.74803149606299213" bottom="0.74803149606299213" header="0.31496062992125984" footer="0.31496062992125984"/>
  <pageSetup paperSize="256" scale="61" fitToHeight="0" orientation="portrait" horizontalDpi="4294967294" verticalDpi="4294967294" r:id="rId1"/>
  <headerFooter>
    <oddHeader>&amp;C&amp;G</oddHeader>
    <oddFooter>&amp;C&amp;G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8"/>
  <sheetViews>
    <sheetView zoomScale="80" zoomScaleNormal="80" zoomScalePageLayoutView="125" workbookViewId="0">
      <selection activeCell="S213" sqref="S213"/>
    </sheetView>
  </sheetViews>
  <sheetFormatPr defaultColWidth="8.85546875" defaultRowHeight="15.75"/>
  <cols>
    <col min="1" max="1" width="9.85546875" style="205" customWidth="1"/>
    <col min="2" max="2" width="3.140625" style="205" customWidth="1"/>
    <col min="3" max="3" width="4.5703125" style="205" customWidth="1"/>
    <col min="4" max="4" width="73.7109375" style="205" customWidth="1"/>
    <col min="5" max="5" width="10.42578125" style="244" customWidth="1"/>
    <col min="6" max="6" width="16.85546875" style="245" customWidth="1"/>
    <col min="7" max="7" width="16.5703125" style="246" bestFit="1" customWidth="1"/>
    <col min="8" max="8" width="17.85546875" style="246" customWidth="1"/>
    <col min="9" max="9" width="11.7109375" style="205" customWidth="1"/>
    <col min="10" max="10" width="14.42578125" style="204" bestFit="1" customWidth="1"/>
    <col min="11" max="11" width="10.7109375" style="205" bestFit="1" customWidth="1"/>
    <col min="12" max="12" width="11.7109375" style="205" bestFit="1" customWidth="1"/>
    <col min="13" max="16384" width="8.85546875" style="205"/>
  </cols>
  <sheetData>
    <row r="1" spans="1:9">
      <c r="A1" s="200"/>
      <c r="B1" s="200"/>
      <c r="C1" s="200"/>
      <c r="D1" s="201"/>
      <c r="E1" s="201"/>
      <c r="F1" s="201"/>
      <c r="G1" s="202"/>
      <c r="H1" s="202"/>
      <c r="I1" s="203"/>
    </row>
    <row r="2" spans="1:9">
      <c r="A2" s="364" t="s">
        <v>781</v>
      </c>
      <c r="B2" s="364"/>
      <c r="C2" s="364"/>
      <c r="D2" s="364"/>
      <c r="E2" s="364"/>
      <c r="F2" s="364"/>
      <c r="G2" s="364"/>
      <c r="H2" s="364"/>
      <c r="I2" s="206"/>
    </row>
    <row r="3" spans="1:9" s="198" customFormat="1" ht="15" customHeight="1">
      <c r="A3" s="340" t="s">
        <v>361</v>
      </c>
      <c r="B3" s="340"/>
      <c r="C3" s="340"/>
      <c r="D3" s="340"/>
      <c r="E3" s="340"/>
      <c r="F3" s="340"/>
      <c r="G3" s="340"/>
      <c r="H3" s="340"/>
    </row>
    <row r="4" spans="1:9">
      <c r="A4" s="364" t="s">
        <v>281</v>
      </c>
      <c r="B4" s="364"/>
      <c r="C4" s="364"/>
      <c r="D4" s="364"/>
      <c r="E4" s="364"/>
      <c r="F4" s="364"/>
      <c r="G4" s="364"/>
      <c r="H4" s="364"/>
      <c r="I4" s="206"/>
    </row>
    <row r="5" spans="1:9">
      <c r="A5" s="365" t="s">
        <v>360</v>
      </c>
      <c r="B5" s="365"/>
      <c r="C5" s="365"/>
      <c r="D5" s="365"/>
      <c r="E5" s="365"/>
      <c r="F5" s="365"/>
      <c r="G5" s="365"/>
      <c r="H5" s="365"/>
      <c r="I5" s="206"/>
    </row>
    <row r="6" spans="1:9">
      <c r="A6" s="207"/>
      <c r="B6" s="207"/>
      <c r="C6" s="207"/>
      <c r="D6" s="207"/>
      <c r="E6" s="207"/>
      <c r="F6" s="208"/>
      <c r="G6" s="209"/>
      <c r="H6" s="209"/>
      <c r="I6" s="206"/>
    </row>
    <row r="7" spans="1:9">
      <c r="A7" s="200"/>
      <c r="B7" s="200"/>
      <c r="C7" s="200"/>
      <c r="D7" s="206"/>
      <c r="E7" s="200"/>
      <c r="F7" s="210"/>
      <c r="G7" s="211"/>
      <c r="H7" s="212"/>
      <c r="I7" s="206"/>
    </row>
    <row r="8" spans="1:9">
      <c r="A8" s="370" t="s">
        <v>289</v>
      </c>
      <c r="B8" s="371"/>
      <c r="C8" s="366" t="s">
        <v>290</v>
      </c>
      <c r="D8" s="368" t="s">
        <v>291</v>
      </c>
      <c r="E8" s="366" t="s">
        <v>292</v>
      </c>
      <c r="F8" s="213" t="s">
        <v>293</v>
      </c>
      <c r="G8" s="214" t="s">
        <v>294</v>
      </c>
      <c r="H8" s="214" t="s">
        <v>295</v>
      </c>
      <c r="I8" s="206"/>
    </row>
    <row r="9" spans="1:9">
      <c r="A9" s="372"/>
      <c r="B9" s="373"/>
      <c r="C9" s="367"/>
      <c r="D9" s="369"/>
      <c r="E9" s="367"/>
      <c r="F9" s="213" t="s">
        <v>296</v>
      </c>
      <c r="G9" s="214" t="s">
        <v>296</v>
      </c>
      <c r="H9" s="214" t="s">
        <v>296</v>
      </c>
      <c r="I9" s="206"/>
    </row>
    <row r="10" spans="1:9">
      <c r="A10" s="374">
        <v>2018</v>
      </c>
      <c r="B10" s="375"/>
      <c r="C10" s="215"/>
      <c r="D10" s="216"/>
      <c r="E10" s="217"/>
      <c r="F10" s="216"/>
      <c r="G10" s="218"/>
      <c r="H10" s="219"/>
    </row>
    <row r="11" spans="1:9">
      <c r="A11" s="220" t="s">
        <v>379</v>
      </c>
      <c r="B11" s="336">
        <v>19</v>
      </c>
      <c r="C11" s="215">
        <v>1</v>
      </c>
      <c r="D11" s="216" t="s">
        <v>784</v>
      </c>
      <c r="E11" s="217" t="s">
        <v>483</v>
      </c>
      <c r="F11" s="221"/>
      <c r="G11" s="218">
        <v>10000</v>
      </c>
      <c r="H11" s="219">
        <f>F11-G11</f>
        <v>-10000</v>
      </c>
    </row>
    <row r="12" spans="1:9">
      <c r="A12" s="220" t="s">
        <v>297</v>
      </c>
      <c r="B12" s="336">
        <v>28</v>
      </c>
      <c r="C12" s="215">
        <v>2</v>
      </c>
      <c r="D12" s="216" t="s">
        <v>497</v>
      </c>
      <c r="E12" s="217" t="s">
        <v>235</v>
      </c>
      <c r="F12" s="216"/>
      <c r="G12" s="218">
        <v>49600</v>
      </c>
      <c r="H12" s="219">
        <f>H11+F12-G12</f>
        <v>-59600</v>
      </c>
    </row>
    <row r="13" spans="1:9">
      <c r="A13" s="220" t="s">
        <v>297</v>
      </c>
      <c r="B13" s="336">
        <v>30</v>
      </c>
      <c r="C13" s="215">
        <v>3</v>
      </c>
      <c r="D13" s="216" t="s">
        <v>503</v>
      </c>
      <c r="E13" s="217" t="s">
        <v>230</v>
      </c>
      <c r="F13" s="216"/>
      <c r="G13" s="218">
        <v>15000</v>
      </c>
      <c r="H13" s="219">
        <f t="shared" ref="H13:H76" si="0">H12+F13-G13</f>
        <v>-74600</v>
      </c>
    </row>
    <row r="14" spans="1:9">
      <c r="A14" s="220" t="s">
        <v>297</v>
      </c>
      <c r="B14" s="336">
        <v>30</v>
      </c>
      <c r="C14" s="215">
        <v>4</v>
      </c>
      <c r="D14" s="216" t="s">
        <v>498</v>
      </c>
      <c r="E14" s="222" t="s">
        <v>204</v>
      </c>
      <c r="F14" s="216"/>
      <c r="G14" s="218">
        <v>6000</v>
      </c>
      <c r="H14" s="219">
        <f t="shared" si="0"/>
        <v>-80600</v>
      </c>
    </row>
    <row r="15" spans="1:9">
      <c r="A15" s="220" t="s">
        <v>298</v>
      </c>
      <c r="B15" s="336">
        <v>11</v>
      </c>
      <c r="C15" s="215">
        <v>5</v>
      </c>
      <c r="D15" s="216" t="s">
        <v>504</v>
      </c>
      <c r="E15" s="217" t="s">
        <v>230</v>
      </c>
      <c r="F15" s="216"/>
      <c r="G15" s="218">
        <v>36000</v>
      </c>
      <c r="H15" s="219">
        <f t="shared" si="0"/>
        <v>-116600</v>
      </c>
    </row>
    <row r="16" spans="1:9">
      <c r="A16" s="220" t="s">
        <v>298</v>
      </c>
      <c r="B16" s="336">
        <v>12</v>
      </c>
      <c r="C16" s="215">
        <v>6</v>
      </c>
      <c r="D16" s="216" t="s">
        <v>505</v>
      </c>
      <c r="E16" s="217" t="s">
        <v>230</v>
      </c>
      <c r="F16" s="216"/>
      <c r="G16" s="218">
        <v>16500</v>
      </c>
      <c r="H16" s="219">
        <f t="shared" si="0"/>
        <v>-133100</v>
      </c>
    </row>
    <row r="17" spans="1:8">
      <c r="A17" s="220" t="s">
        <v>298</v>
      </c>
      <c r="B17" s="336">
        <v>13</v>
      </c>
      <c r="C17" s="215">
        <v>7</v>
      </c>
      <c r="D17" s="216" t="s">
        <v>500</v>
      </c>
      <c r="E17" s="217" t="s">
        <v>235</v>
      </c>
      <c r="F17" s="216"/>
      <c r="G17" s="218">
        <v>44000</v>
      </c>
      <c r="H17" s="219">
        <f t="shared" si="0"/>
        <v>-177100</v>
      </c>
    </row>
    <row r="18" spans="1:8">
      <c r="A18" s="220" t="s">
        <v>298</v>
      </c>
      <c r="B18" s="336">
        <v>13</v>
      </c>
      <c r="C18" s="215">
        <v>7</v>
      </c>
      <c r="D18" s="216" t="s">
        <v>499</v>
      </c>
      <c r="E18" s="217" t="s">
        <v>235</v>
      </c>
      <c r="F18" s="216"/>
      <c r="G18" s="218">
        <v>49500</v>
      </c>
      <c r="H18" s="219">
        <f t="shared" si="0"/>
        <v>-226600</v>
      </c>
    </row>
    <row r="19" spans="1:8">
      <c r="A19" s="220" t="s">
        <v>298</v>
      </c>
      <c r="B19" s="336">
        <v>13</v>
      </c>
      <c r="C19" s="215">
        <v>8</v>
      </c>
      <c r="D19" s="216" t="s">
        <v>506</v>
      </c>
      <c r="E19" s="223" t="s">
        <v>230</v>
      </c>
      <c r="F19" s="221"/>
      <c r="G19" s="218">
        <v>10500</v>
      </c>
      <c r="H19" s="219">
        <f t="shared" si="0"/>
        <v>-237100</v>
      </c>
    </row>
    <row r="20" spans="1:8">
      <c r="A20" s="220" t="s">
        <v>298</v>
      </c>
      <c r="B20" s="336">
        <v>13</v>
      </c>
      <c r="C20" s="215">
        <v>8</v>
      </c>
      <c r="D20" s="216" t="s">
        <v>507</v>
      </c>
      <c r="E20" s="223" t="s">
        <v>230</v>
      </c>
      <c r="F20" s="216"/>
      <c r="G20" s="218">
        <v>3000</v>
      </c>
      <c r="H20" s="219">
        <f t="shared" si="0"/>
        <v>-240100</v>
      </c>
    </row>
    <row r="21" spans="1:8">
      <c r="A21" s="220" t="s">
        <v>298</v>
      </c>
      <c r="B21" s="336">
        <v>13</v>
      </c>
      <c r="C21" s="215">
        <v>8</v>
      </c>
      <c r="D21" s="216" t="s">
        <v>508</v>
      </c>
      <c r="E21" s="224" t="s">
        <v>204</v>
      </c>
      <c r="F21" s="216"/>
      <c r="G21" s="218">
        <v>5000</v>
      </c>
      <c r="H21" s="219">
        <f t="shared" si="0"/>
        <v>-245100</v>
      </c>
    </row>
    <row r="22" spans="1:8">
      <c r="A22" s="220" t="s">
        <v>298</v>
      </c>
      <c r="B22" s="336">
        <v>14</v>
      </c>
      <c r="C22" s="215">
        <v>9</v>
      </c>
      <c r="D22" s="216" t="s">
        <v>509</v>
      </c>
      <c r="E22" s="217" t="s">
        <v>230</v>
      </c>
      <c r="F22" s="216"/>
      <c r="G22" s="218">
        <v>42000</v>
      </c>
      <c r="H22" s="219">
        <f t="shared" si="0"/>
        <v>-287100</v>
      </c>
    </row>
    <row r="23" spans="1:8">
      <c r="A23" s="220" t="s">
        <v>298</v>
      </c>
      <c r="B23" s="336">
        <v>14</v>
      </c>
      <c r="C23" s="215">
        <v>10</v>
      </c>
      <c r="D23" s="216" t="s">
        <v>510</v>
      </c>
      <c r="E23" s="233" t="s">
        <v>318</v>
      </c>
      <c r="F23" s="216"/>
      <c r="G23" s="219">
        <v>60000</v>
      </c>
      <c r="H23" s="219">
        <f t="shared" si="0"/>
        <v>-347100</v>
      </c>
    </row>
    <row r="24" spans="1:8">
      <c r="A24" s="220" t="s">
        <v>298</v>
      </c>
      <c r="B24" s="336">
        <v>14</v>
      </c>
      <c r="C24" s="215">
        <v>10</v>
      </c>
      <c r="D24" s="216" t="s">
        <v>511</v>
      </c>
      <c r="E24" s="233" t="s">
        <v>319</v>
      </c>
      <c r="F24" s="216"/>
      <c r="G24" s="219">
        <v>36000</v>
      </c>
      <c r="H24" s="219">
        <f t="shared" si="0"/>
        <v>-383100</v>
      </c>
    </row>
    <row r="25" spans="1:8">
      <c r="A25" s="220" t="s">
        <v>298</v>
      </c>
      <c r="B25" s="336">
        <v>14</v>
      </c>
      <c r="C25" s="215">
        <v>10</v>
      </c>
      <c r="D25" s="216" t="s">
        <v>512</v>
      </c>
      <c r="E25" s="233" t="s">
        <v>320</v>
      </c>
      <c r="F25" s="216"/>
      <c r="G25" s="219">
        <v>8000</v>
      </c>
      <c r="H25" s="219">
        <f t="shared" si="0"/>
        <v>-391100</v>
      </c>
    </row>
    <row r="26" spans="1:8">
      <c r="A26" s="220" t="s">
        <v>298</v>
      </c>
      <c r="B26" s="336">
        <v>14</v>
      </c>
      <c r="C26" s="215">
        <v>10</v>
      </c>
      <c r="D26" s="216" t="s">
        <v>513</v>
      </c>
      <c r="E26" s="233" t="s">
        <v>321</v>
      </c>
      <c r="F26" s="216"/>
      <c r="G26" s="219">
        <v>170000</v>
      </c>
      <c r="H26" s="219">
        <f t="shared" si="0"/>
        <v>-561100</v>
      </c>
    </row>
    <row r="27" spans="1:8">
      <c r="A27" s="220" t="s">
        <v>298</v>
      </c>
      <c r="B27" s="336">
        <v>15</v>
      </c>
      <c r="C27" s="215">
        <v>11</v>
      </c>
      <c r="D27" s="216" t="s">
        <v>514</v>
      </c>
      <c r="E27" s="217" t="s">
        <v>230</v>
      </c>
      <c r="F27" s="216"/>
      <c r="G27" s="218">
        <v>30000</v>
      </c>
      <c r="H27" s="219">
        <f t="shared" si="0"/>
        <v>-591100</v>
      </c>
    </row>
    <row r="28" spans="1:8">
      <c r="A28" s="220" t="s">
        <v>298</v>
      </c>
      <c r="B28" s="336">
        <v>15</v>
      </c>
      <c r="C28" s="215">
        <v>11</v>
      </c>
      <c r="D28" s="216" t="s">
        <v>515</v>
      </c>
      <c r="E28" s="217" t="s">
        <v>230</v>
      </c>
      <c r="F28" s="216"/>
      <c r="G28" s="218">
        <v>4000</v>
      </c>
      <c r="H28" s="219">
        <f t="shared" si="0"/>
        <v>-595100</v>
      </c>
    </row>
    <row r="29" spans="1:8">
      <c r="A29" s="220" t="s">
        <v>298</v>
      </c>
      <c r="B29" s="336">
        <v>16</v>
      </c>
      <c r="C29" s="215">
        <v>12</v>
      </c>
      <c r="D29" s="216" t="s">
        <v>516</v>
      </c>
      <c r="E29" s="217" t="s">
        <v>230</v>
      </c>
      <c r="F29" s="216"/>
      <c r="G29" s="218">
        <v>50000</v>
      </c>
      <c r="H29" s="219">
        <f t="shared" si="0"/>
        <v>-645100</v>
      </c>
    </row>
    <row r="30" spans="1:8">
      <c r="A30" s="220" t="s">
        <v>298</v>
      </c>
      <c r="B30" s="336">
        <v>16</v>
      </c>
      <c r="C30" s="215">
        <v>13</v>
      </c>
      <c r="D30" s="216" t="s">
        <v>767</v>
      </c>
      <c r="E30" s="222" t="s">
        <v>230</v>
      </c>
      <c r="F30" s="216"/>
      <c r="G30" s="218">
        <v>7000</v>
      </c>
      <c r="H30" s="219">
        <f t="shared" si="0"/>
        <v>-652100</v>
      </c>
    </row>
    <row r="31" spans="1:8">
      <c r="A31" s="220" t="s">
        <v>298</v>
      </c>
      <c r="B31" s="336">
        <v>16</v>
      </c>
      <c r="C31" s="215">
        <v>13</v>
      </c>
      <c r="D31" s="216" t="s">
        <v>768</v>
      </c>
      <c r="E31" s="222" t="s">
        <v>204</v>
      </c>
      <c r="F31" s="216"/>
      <c r="G31" s="218">
        <v>5000</v>
      </c>
      <c r="H31" s="219">
        <f t="shared" si="0"/>
        <v>-657100</v>
      </c>
    </row>
    <row r="32" spans="1:8">
      <c r="A32" s="220" t="s">
        <v>298</v>
      </c>
      <c r="B32" s="336">
        <v>16</v>
      </c>
      <c r="C32" s="215">
        <v>14</v>
      </c>
      <c r="D32" s="216" t="s">
        <v>377</v>
      </c>
      <c r="E32" s="217" t="s">
        <v>228</v>
      </c>
      <c r="F32" s="216"/>
      <c r="G32" s="218">
        <v>131000</v>
      </c>
      <c r="H32" s="219">
        <f t="shared" si="0"/>
        <v>-788100</v>
      </c>
    </row>
    <row r="33" spans="1:8">
      <c r="A33" s="220" t="s">
        <v>298</v>
      </c>
      <c r="B33" s="336">
        <v>17</v>
      </c>
      <c r="C33" s="215">
        <v>15</v>
      </c>
      <c r="D33" s="216" t="s">
        <v>698</v>
      </c>
      <c r="E33" s="225" t="s">
        <v>58</v>
      </c>
      <c r="F33" s="216"/>
      <c r="G33" s="218">
        <v>3000</v>
      </c>
      <c r="H33" s="219">
        <f t="shared" si="0"/>
        <v>-791100</v>
      </c>
    </row>
    <row r="34" spans="1:8">
      <c r="A34" s="220" t="s">
        <v>298</v>
      </c>
      <c r="B34" s="336">
        <v>17</v>
      </c>
      <c r="C34" s="215">
        <v>15</v>
      </c>
      <c r="D34" s="216" t="s">
        <v>622</v>
      </c>
      <c r="E34" s="225" t="s">
        <v>58</v>
      </c>
      <c r="F34" s="216"/>
      <c r="G34" s="218">
        <v>2000</v>
      </c>
      <c r="H34" s="219">
        <f t="shared" si="0"/>
        <v>-793100</v>
      </c>
    </row>
    <row r="35" spans="1:8">
      <c r="A35" s="220" t="s">
        <v>298</v>
      </c>
      <c r="B35" s="336">
        <v>17</v>
      </c>
      <c r="C35" s="215">
        <v>15</v>
      </c>
      <c r="D35" s="216" t="s">
        <v>623</v>
      </c>
      <c r="E35" s="225" t="s">
        <v>58</v>
      </c>
      <c r="F35" s="221"/>
      <c r="G35" s="218">
        <v>10000</v>
      </c>
      <c r="H35" s="219">
        <f t="shared" si="0"/>
        <v>-803100</v>
      </c>
    </row>
    <row r="36" spans="1:8">
      <c r="A36" s="220" t="s">
        <v>298</v>
      </c>
      <c r="B36" s="336">
        <v>18</v>
      </c>
      <c r="C36" s="215">
        <v>16</v>
      </c>
      <c r="D36" s="216" t="s">
        <v>716</v>
      </c>
      <c r="E36" s="233" t="s">
        <v>321</v>
      </c>
      <c r="F36" s="216"/>
      <c r="G36" s="219">
        <v>100000</v>
      </c>
      <c r="H36" s="219">
        <f t="shared" si="0"/>
        <v>-903100</v>
      </c>
    </row>
    <row r="37" spans="1:8">
      <c r="A37" s="220" t="s">
        <v>298</v>
      </c>
      <c r="B37" s="336">
        <v>18</v>
      </c>
      <c r="C37" s="215">
        <v>17</v>
      </c>
      <c r="D37" s="216" t="s">
        <v>517</v>
      </c>
      <c r="E37" s="217" t="s">
        <v>63</v>
      </c>
      <c r="F37" s="216"/>
      <c r="G37" s="218">
        <v>54000</v>
      </c>
      <c r="H37" s="219">
        <f t="shared" si="0"/>
        <v>-957100</v>
      </c>
    </row>
    <row r="38" spans="1:8">
      <c r="A38" s="220" t="s">
        <v>298</v>
      </c>
      <c r="B38" s="336">
        <v>18</v>
      </c>
      <c r="C38" s="215">
        <v>18</v>
      </c>
      <c r="D38" s="216" t="s">
        <v>624</v>
      </c>
      <c r="E38" s="225" t="s">
        <v>58</v>
      </c>
      <c r="F38" s="216"/>
      <c r="G38" s="218">
        <v>4000</v>
      </c>
      <c r="H38" s="219">
        <f t="shared" si="0"/>
        <v>-961100</v>
      </c>
    </row>
    <row r="39" spans="1:8">
      <c r="A39" s="220" t="s">
        <v>298</v>
      </c>
      <c r="B39" s="336">
        <v>18</v>
      </c>
      <c r="C39" s="215">
        <v>18</v>
      </c>
      <c r="D39" s="216" t="s">
        <v>625</v>
      </c>
      <c r="E39" s="225" t="s">
        <v>58</v>
      </c>
      <c r="F39" s="216"/>
      <c r="G39" s="218">
        <v>2500</v>
      </c>
      <c r="H39" s="219">
        <f t="shared" si="0"/>
        <v>-963600</v>
      </c>
    </row>
    <row r="40" spans="1:8">
      <c r="A40" s="220" t="s">
        <v>298</v>
      </c>
      <c r="B40" s="336">
        <v>18</v>
      </c>
      <c r="C40" s="215">
        <v>18</v>
      </c>
      <c r="D40" s="216" t="s">
        <v>611</v>
      </c>
      <c r="E40" s="225" t="s">
        <v>58</v>
      </c>
      <c r="F40" s="221"/>
      <c r="G40" s="218">
        <v>15000</v>
      </c>
      <c r="H40" s="219">
        <f t="shared" si="0"/>
        <v>-978600</v>
      </c>
    </row>
    <row r="41" spans="1:8">
      <c r="A41" s="220" t="s">
        <v>298</v>
      </c>
      <c r="B41" s="336">
        <v>19</v>
      </c>
      <c r="C41" s="215">
        <v>19</v>
      </c>
      <c r="D41" s="216" t="s">
        <v>525</v>
      </c>
      <c r="E41" s="217" t="s">
        <v>230</v>
      </c>
      <c r="F41" s="216"/>
      <c r="G41" s="218">
        <v>20000</v>
      </c>
      <c r="H41" s="219">
        <f t="shared" si="0"/>
        <v>-998600</v>
      </c>
    </row>
    <row r="42" spans="1:8">
      <c r="A42" s="220" t="s">
        <v>298</v>
      </c>
      <c r="B42" s="336">
        <v>19</v>
      </c>
      <c r="C42" s="215">
        <v>20</v>
      </c>
      <c r="D42" s="77" t="s">
        <v>518</v>
      </c>
      <c r="E42" s="217" t="s">
        <v>483</v>
      </c>
      <c r="F42" s="216"/>
      <c r="G42" s="218">
        <f>15*3000</f>
        <v>45000</v>
      </c>
      <c r="H42" s="219">
        <f t="shared" si="0"/>
        <v>-1043600</v>
      </c>
    </row>
    <row r="43" spans="1:8">
      <c r="A43" s="220" t="s">
        <v>298</v>
      </c>
      <c r="B43" s="336">
        <v>19</v>
      </c>
      <c r="C43" s="215">
        <v>20</v>
      </c>
      <c r="D43" s="77" t="s">
        <v>519</v>
      </c>
      <c r="E43" s="217" t="s">
        <v>484</v>
      </c>
      <c r="F43" s="216"/>
      <c r="G43" s="218">
        <f>14*2000</f>
        <v>28000</v>
      </c>
      <c r="H43" s="219">
        <f t="shared" si="0"/>
        <v>-1071600</v>
      </c>
    </row>
    <row r="44" spans="1:8">
      <c r="A44" s="220" t="s">
        <v>298</v>
      </c>
      <c r="B44" s="336">
        <v>19</v>
      </c>
      <c r="C44" s="215">
        <v>20</v>
      </c>
      <c r="D44" s="77" t="s">
        <v>520</v>
      </c>
      <c r="E44" s="217" t="s">
        <v>485</v>
      </c>
      <c r="F44" s="216"/>
      <c r="G44" s="218">
        <f>15*2000</f>
        <v>30000</v>
      </c>
      <c r="H44" s="219">
        <f t="shared" si="0"/>
        <v>-1101600</v>
      </c>
    </row>
    <row r="45" spans="1:8">
      <c r="A45" s="220" t="s">
        <v>298</v>
      </c>
      <c r="B45" s="336">
        <v>19</v>
      </c>
      <c r="C45" s="215">
        <v>20</v>
      </c>
      <c r="D45" s="77" t="s">
        <v>521</v>
      </c>
      <c r="E45" s="217" t="s">
        <v>486</v>
      </c>
      <c r="F45" s="216"/>
      <c r="G45" s="218">
        <f>15*2000</f>
        <v>30000</v>
      </c>
      <c r="H45" s="219">
        <f t="shared" si="0"/>
        <v>-1131600</v>
      </c>
    </row>
    <row r="46" spans="1:8">
      <c r="A46" s="220" t="s">
        <v>298</v>
      </c>
      <c r="B46" s="336">
        <v>19</v>
      </c>
      <c r="C46" s="215">
        <v>20</v>
      </c>
      <c r="D46" s="77" t="s">
        <v>522</v>
      </c>
      <c r="E46" s="217" t="s">
        <v>487</v>
      </c>
      <c r="F46" s="216"/>
      <c r="G46" s="218">
        <f>14*2000</f>
        <v>28000</v>
      </c>
      <c r="H46" s="219">
        <f t="shared" si="0"/>
        <v>-1159600</v>
      </c>
    </row>
    <row r="47" spans="1:8" ht="14.25" customHeight="1">
      <c r="A47" s="220" t="s">
        <v>298</v>
      </c>
      <c r="B47" s="336">
        <v>19</v>
      </c>
      <c r="C47" s="215">
        <v>20</v>
      </c>
      <c r="D47" s="77" t="s">
        <v>523</v>
      </c>
      <c r="E47" s="217" t="s">
        <v>488</v>
      </c>
      <c r="F47" s="216"/>
      <c r="G47" s="218">
        <f>12*2000</f>
        <v>24000</v>
      </c>
      <c r="H47" s="219">
        <f t="shared" si="0"/>
        <v>-1183600</v>
      </c>
    </row>
    <row r="48" spans="1:8">
      <c r="A48" s="220" t="s">
        <v>298</v>
      </c>
      <c r="B48" s="336">
        <v>19</v>
      </c>
      <c r="C48" s="215">
        <v>20</v>
      </c>
      <c r="D48" s="216" t="s">
        <v>524</v>
      </c>
      <c r="E48" s="225" t="s">
        <v>69</v>
      </c>
      <c r="F48" s="216"/>
      <c r="G48" s="218">
        <v>150000</v>
      </c>
      <c r="H48" s="219">
        <f t="shared" si="0"/>
        <v>-1333600</v>
      </c>
    </row>
    <row r="49" spans="1:8">
      <c r="A49" s="220" t="s">
        <v>298</v>
      </c>
      <c r="B49" s="336">
        <v>22</v>
      </c>
      <c r="C49" s="215">
        <v>21</v>
      </c>
      <c r="D49" s="216" t="s">
        <v>526</v>
      </c>
      <c r="E49" s="217" t="s">
        <v>228</v>
      </c>
      <c r="F49" s="216"/>
      <c r="G49" s="218">
        <v>5500</v>
      </c>
      <c r="H49" s="219">
        <f t="shared" si="0"/>
        <v>-1339100</v>
      </c>
    </row>
    <row r="50" spans="1:8">
      <c r="A50" s="220" t="s">
        <v>298</v>
      </c>
      <c r="B50" s="336">
        <v>23</v>
      </c>
      <c r="C50" s="215">
        <v>22</v>
      </c>
      <c r="D50" s="216" t="s">
        <v>527</v>
      </c>
      <c r="E50" s="217" t="s">
        <v>38</v>
      </c>
      <c r="F50" s="216"/>
      <c r="G50" s="218">
        <v>90000</v>
      </c>
      <c r="H50" s="219">
        <f t="shared" si="0"/>
        <v>-1429100</v>
      </c>
    </row>
    <row r="51" spans="1:8">
      <c r="A51" s="220" t="s">
        <v>298</v>
      </c>
      <c r="B51" s="336">
        <v>23</v>
      </c>
      <c r="C51" s="215">
        <v>22</v>
      </c>
      <c r="D51" s="216" t="s">
        <v>528</v>
      </c>
      <c r="E51" s="217" t="s">
        <v>35</v>
      </c>
      <c r="F51" s="216"/>
      <c r="G51" s="218">
        <v>15000</v>
      </c>
      <c r="H51" s="219">
        <f t="shared" si="0"/>
        <v>-1444100</v>
      </c>
    </row>
    <row r="52" spans="1:8">
      <c r="A52" s="220" t="s">
        <v>298</v>
      </c>
      <c r="B52" s="336">
        <v>23</v>
      </c>
      <c r="C52" s="215">
        <v>22</v>
      </c>
      <c r="D52" s="216" t="s">
        <v>529</v>
      </c>
      <c r="E52" s="217" t="s">
        <v>35</v>
      </c>
      <c r="F52" s="216"/>
      <c r="G52" s="218">
        <v>5000</v>
      </c>
      <c r="H52" s="219">
        <f t="shared" si="0"/>
        <v>-1449100</v>
      </c>
    </row>
    <row r="53" spans="1:8">
      <c r="A53" s="220" t="s">
        <v>298</v>
      </c>
      <c r="B53" s="336">
        <v>23</v>
      </c>
      <c r="C53" s="215">
        <v>22</v>
      </c>
      <c r="D53" s="216" t="s">
        <v>530</v>
      </c>
      <c r="E53" s="217" t="s">
        <v>35</v>
      </c>
      <c r="F53" s="226"/>
      <c r="G53" s="218">
        <v>2000</v>
      </c>
      <c r="H53" s="219">
        <f t="shared" si="0"/>
        <v>-1451100</v>
      </c>
    </row>
    <row r="54" spans="1:8">
      <c r="A54" s="220" t="s">
        <v>298</v>
      </c>
      <c r="B54" s="336">
        <v>24</v>
      </c>
      <c r="C54" s="215">
        <v>23</v>
      </c>
      <c r="D54" s="216" t="s">
        <v>378</v>
      </c>
      <c r="E54" s="217" t="s">
        <v>230</v>
      </c>
      <c r="F54" s="216"/>
      <c r="G54" s="218">
        <v>80000</v>
      </c>
      <c r="H54" s="219">
        <f t="shared" si="0"/>
        <v>-1531100</v>
      </c>
    </row>
    <row r="55" spans="1:8">
      <c r="A55" s="220" t="s">
        <v>298</v>
      </c>
      <c r="B55" s="336">
        <v>25</v>
      </c>
      <c r="C55" s="215">
        <v>24</v>
      </c>
      <c r="D55" s="216" t="s">
        <v>532</v>
      </c>
      <c r="E55" s="217" t="s">
        <v>230</v>
      </c>
      <c r="F55" s="216"/>
      <c r="G55" s="218">
        <v>40000</v>
      </c>
      <c r="H55" s="219">
        <f t="shared" si="0"/>
        <v>-1571100</v>
      </c>
    </row>
    <row r="56" spans="1:8">
      <c r="A56" s="220" t="s">
        <v>298</v>
      </c>
      <c r="B56" s="336">
        <v>25</v>
      </c>
      <c r="C56" s="215">
        <v>25</v>
      </c>
      <c r="D56" s="216" t="s">
        <v>724</v>
      </c>
      <c r="E56" s="233" t="s">
        <v>318</v>
      </c>
      <c r="F56" s="226"/>
      <c r="G56" s="219">
        <v>22000</v>
      </c>
      <c r="H56" s="219">
        <f t="shared" si="0"/>
        <v>-1593100</v>
      </c>
    </row>
    <row r="57" spans="1:8">
      <c r="A57" s="220" t="s">
        <v>298</v>
      </c>
      <c r="B57" s="336">
        <v>25</v>
      </c>
      <c r="C57" s="215">
        <v>26</v>
      </c>
      <c r="D57" s="216" t="s">
        <v>531</v>
      </c>
      <c r="E57" s="233" t="s">
        <v>322</v>
      </c>
      <c r="F57" s="216"/>
      <c r="G57" s="218">
        <v>7000</v>
      </c>
      <c r="H57" s="219">
        <f t="shared" si="0"/>
        <v>-1600100</v>
      </c>
    </row>
    <row r="58" spans="1:8">
      <c r="A58" s="220" t="s">
        <v>298</v>
      </c>
      <c r="B58" s="336">
        <v>26</v>
      </c>
      <c r="C58" s="215">
        <v>27</v>
      </c>
      <c r="D58" s="216" t="s">
        <v>533</v>
      </c>
      <c r="E58" s="217" t="s">
        <v>230</v>
      </c>
      <c r="F58" s="216"/>
      <c r="G58" s="218">
        <v>1500</v>
      </c>
      <c r="H58" s="219">
        <f t="shared" si="0"/>
        <v>-1601600</v>
      </c>
    </row>
    <row r="59" spans="1:8">
      <c r="A59" s="220" t="s">
        <v>298</v>
      </c>
      <c r="B59" s="336">
        <v>26</v>
      </c>
      <c r="C59" s="215">
        <v>27</v>
      </c>
      <c r="D59" s="216" t="s">
        <v>534</v>
      </c>
      <c r="E59" s="217" t="s">
        <v>230</v>
      </c>
      <c r="F59" s="216"/>
      <c r="G59" s="218">
        <v>93000</v>
      </c>
      <c r="H59" s="219">
        <f t="shared" si="0"/>
        <v>-1694600</v>
      </c>
    </row>
    <row r="60" spans="1:8">
      <c r="A60" s="220" t="s">
        <v>298</v>
      </c>
      <c r="B60" s="336">
        <v>26</v>
      </c>
      <c r="C60" s="215">
        <v>28</v>
      </c>
      <c r="D60" s="216" t="s">
        <v>535</v>
      </c>
      <c r="E60" s="217" t="s">
        <v>228</v>
      </c>
      <c r="F60" s="221"/>
      <c r="G60" s="218">
        <v>38700</v>
      </c>
      <c r="H60" s="219">
        <f t="shared" si="0"/>
        <v>-1733300</v>
      </c>
    </row>
    <row r="61" spans="1:8">
      <c r="A61" s="220" t="s">
        <v>298</v>
      </c>
      <c r="B61" s="336">
        <v>26</v>
      </c>
      <c r="C61" s="215">
        <v>28</v>
      </c>
      <c r="D61" s="216" t="s">
        <v>536</v>
      </c>
      <c r="E61" s="217" t="s">
        <v>228</v>
      </c>
      <c r="F61" s="216"/>
      <c r="G61" s="218">
        <v>22400</v>
      </c>
      <c r="H61" s="219">
        <f t="shared" si="0"/>
        <v>-1755700</v>
      </c>
    </row>
    <row r="62" spans="1:8">
      <c r="A62" s="220" t="s">
        <v>298</v>
      </c>
      <c r="B62" s="336">
        <v>26</v>
      </c>
      <c r="C62" s="215">
        <v>28</v>
      </c>
      <c r="D62" s="216" t="s">
        <v>537</v>
      </c>
      <c r="E62" s="217" t="s">
        <v>230</v>
      </c>
      <c r="F62" s="216"/>
      <c r="G62" s="218">
        <v>1000</v>
      </c>
      <c r="H62" s="219">
        <f t="shared" si="0"/>
        <v>-1756700</v>
      </c>
    </row>
    <row r="63" spans="1:8">
      <c r="A63" s="220" t="s">
        <v>298</v>
      </c>
      <c r="B63" s="336">
        <v>26</v>
      </c>
      <c r="C63" s="215">
        <v>28</v>
      </c>
      <c r="D63" s="216" t="s">
        <v>538</v>
      </c>
      <c r="E63" s="217" t="s">
        <v>230</v>
      </c>
      <c r="F63" s="216"/>
      <c r="G63" s="218">
        <v>22500</v>
      </c>
      <c r="H63" s="219">
        <f t="shared" si="0"/>
        <v>-1779200</v>
      </c>
    </row>
    <row r="64" spans="1:8">
      <c r="A64" s="220" t="s">
        <v>298</v>
      </c>
      <c r="B64" s="336">
        <v>26</v>
      </c>
      <c r="C64" s="215">
        <v>28</v>
      </c>
      <c r="D64" s="216" t="s">
        <v>539</v>
      </c>
      <c r="E64" s="217" t="s">
        <v>230</v>
      </c>
      <c r="F64" s="216"/>
      <c r="G64" s="218">
        <v>500</v>
      </c>
      <c r="H64" s="219">
        <f t="shared" si="0"/>
        <v>-1779700</v>
      </c>
    </row>
    <row r="65" spans="1:8">
      <c r="A65" s="220" t="s">
        <v>298</v>
      </c>
      <c r="B65" s="336">
        <v>26</v>
      </c>
      <c r="C65" s="215">
        <v>29</v>
      </c>
      <c r="D65" s="216" t="s">
        <v>540</v>
      </c>
      <c r="E65" s="217" t="s">
        <v>228</v>
      </c>
      <c r="F65" s="216"/>
      <c r="G65" s="218">
        <v>323600</v>
      </c>
      <c r="H65" s="219">
        <f t="shared" si="0"/>
        <v>-2103300</v>
      </c>
    </row>
    <row r="66" spans="1:8">
      <c r="A66" s="220" t="s">
        <v>298</v>
      </c>
      <c r="B66" s="336">
        <v>26</v>
      </c>
      <c r="C66" s="215">
        <v>29</v>
      </c>
      <c r="D66" s="216" t="s">
        <v>541</v>
      </c>
      <c r="E66" s="217" t="s">
        <v>228</v>
      </c>
      <c r="F66" s="216"/>
      <c r="G66" s="218">
        <v>296300</v>
      </c>
      <c r="H66" s="219">
        <f t="shared" si="0"/>
        <v>-2399600</v>
      </c>
    </row>
    <row r="67" spans="1:8">
      <c r="A67" s="220" t="s">
        <v>298</v>
      </c>
      <c r="B67" s="336">
        <v>26</v>
      </c>
      <c r="C67" s="215">
        <v>30</v>
      </c>
      <c r="D67" s="216" t="s">
        <v>542</v>
      </c>
      <c r="E67" s="217" t="s">
        <v>228</v>
      </c>
      <c r="F67" s="216"/>
      <c r="G67" s="218">
        <v>21000</v>
      </c>
      <c r="H67" s="219">
        <f t="shared" si="0"/>
        <v>-2420600</v>
      </c>
    </row>
    <row r="68" spans="1:8">
      <c r="A68" s="220" t="s">
        <v>298</v>
      </c>
      <c r="B68" s="336">
        <v>26</v>
      </c>
      <c r="C68" s="215">
        <v>30</v>
      </c>
      <c r="D68" s="216" t="s">
        <v>543</v>
      </c>
      <c r="E68" s="217" t="s">
        <v>228</v>
      </c>
      <c r="F68" s="216"/>
      <c r="G68" s="218">
        <v>13000</v>
      </c>
      <c r="H68" s="219">
        <f t="shared" si="0"/>
        <v>-2433600</v>
      </c>
    </row>
    <row r="69" spans="1:8">
      <c r="A69" s="220" t="s">
        <v>298</v>
      </c>
      <c r="B69" s="336">
        <v>27</v>
      </c>
      <c r="C69" s="215">
        <v>31</v>
      </c>
      <c r="D69" s="216" t="s">
        <v>544</v>
      </c>
      <c r="E69" s="217" t="s">
        <v>232</v>
      </c>
      <c r="F69" s="216"/>
      <c r="G69" s="218">
        <v>14000</v>
      </c>
      <c r="H69" s="219">
        <f t="shared" si="0"/>
        <v>-2447600</v>
      </c>
    </row>
    <row r="70" spans="1:8">
      <c r="A70" s="220" t="s">
        <v>298</v>
      </c>
      <c r="B70" s="336">
        <v>27</v>
      </c>
      <c r="C70" s="215">
        <v>32</v>
      </c>
      <c r="D70" s="227" t="s">
        <v>725</v>
      </c>
      <c r="E70" s="188" t="s">
        <v>382</v>
      </c>
      <c r="F70" s="216"/>
      <c r="G70" s="218">
        <v>1400000</v>
      </c>
      <c r="H70" s="219">
        <f t="shared" si="0"/>
        <v>-3847600</v>
      </c>
    </row>
    <row r="71" spans="1:8">
      <c r="A71" s="220" t="s">
        <v>299</v>
      </c>
      <c r="B71" s="336">
        <v>1</v>
      </c>
      <c r="C71" s="215">
        <v>33</v>
      </c>
      <c r="D71" s="216" t="s">
        <v>545</v>
      </c>
      <c r="E71" s="223" t="s">
        <v>382</v>
      </c>
      <c r="F71" s="216"/>
      <c r="G71" s="218">
        <v>488750</v>
      </c>
      <c r="H71" s="219">
        <f t="shared" si="0"/>
        <v>-4336350</v>
      </c>
    </row>
    <row r="72" spans="1:8">
      <c r="A72" s="220" t="s">
        <v>299</v>
      </c>
      <c r="B72" s="336">
        <v>1</v>
      </c>
      <c r="C72" s="215">
        <v>34</v>
      </c>
      <c r="D72" s="216" t="s">
        <v>807</v>
      </c>
      <c r="E72" s="223" t="s">
        <v>477</v>
      </c>
      <c r="F72" s="216"/>
      <c r="G72" s="218">
        <v>2850000</v>
      </c>
      <c r="H72" s="219">
        <f t="shared" si="0"/>
        <v>-7186350</v>
      </c>
    </row>
    <row r="73" spans="1:8">
      <c r="A73" s="220" t="s">
        <v>299</v>
      </c>
      <c r="B73" s="336">
        <v>2</v>
      </c>
      <c r="C73" s="215">
        <v>35</v>
      </c>
      <c r="D73" s="216" t="s">
        <v>546</v>
      </c>
      <c r="E73" s="233" t="s">
        <v>323</v>
      </c>
      <c r="F73" s="226"/>
      <c r="G73" s="219">
        <v>24000</v>
      </c>
      <c r="H73" s="219">
        <f t="shared" si="0"/>
        <v>-7210350</v>
      </c>
    </row>
    <row r="74" spans="1:8">
      <c r="A74" s="220" t="s">
        <v>299</v>
      </c>
      <c r="B74" s="336">
        <v>2</v>
      </c>
      <c r="C74" s="215">
        <v>35</v>
      </c>
      <c r="D74" s="216" t="s">
        <v>547</v>
      </c>
      <c r="E74" s="233" t="s">
        <v>324</v>
      </c>
      <c r="F74" s="226"/>
      <c r="G74" s="219">
        <v>30000</v>
      </c>
      <c r="H74" s="219">
        <f t="shared" si="0"/>
        <v>-7240350</v>
      </c>
    </row>
    <row r="75" spans="1:8">
      <c r="A75" s="220" t="s">
        <v>299</v>
      </c>
      <c r="B75" s="336">
        <v>2</v>
      </c>
      <c r="C75" s="215">
        <v>36</v>
      </c>
      <c r="D75" s="216" t="s">
        <v>548</v>
      </c>
      <c r="E75" s="233" t="s">
        <v>325</v>
      </c>
      <c r="F75" s="221"/>
      <c r="G75" s="218">
        <v>6900</v>
      </c>
      <c r="H75" s="219">
        <f t="shared" si="0"/>
        <v>-7247250</v>
      </c>
    </row>
    <row r="76" spans="1:8">
      <c r="A76" s="220" t="s">
        <v>299</v>
      </c>
      <c r="B76" s="336">
        <v>2</v>
      </c>
      <c r="C76" s="215">
        <v>36</v>
      </c>
      <c r="D76" s="216" t="s">
        <v>549</v>
      </c>
      <c r="E76" s="233" t="s">
        <v>326</v>
      </c>
      <c r="F76" s="216"/>
      <c r="G76" s="218">
        <v>13500</v>
      </c>
      <c r="H76" s="219">
        <f t="shared" si="0"/>
        <v>-7260750</v>
      </c>
    </row>
    <row r="77" spans="1:8">
      <c r="A77" s="220" t="s">
        <v>299</v>
      </c>
      <c r="B77" s="336">
        <v>2</v>
      </c>
      <c r="C77" s="215">
        <v>37</v>
      </c>
      <c r="D77" s="216" t="s">
        <v>550</v>
      </c>
      <c r="E77" s="225" t="s">
        <v>58</v>
      </c>
      <c r="F77" s="216"/>
      <c r="G77" s="218">
        <v>9000</v>
      </c>
      <c r="H77" s="219">
        <f t="shared" ref="H77:H140" si="1">H76+F77-G77</f>
        <v>-7269750</v>
      </c>
    </row>
    <row r="78" spans="1:8">
      <c r="A78" s="220" t="s">
        <v>299</v>
      </c>
      <c r="B78" s="336">
        <v>2</v>
      </c>
      <c r="C78" s="215">
        <v>37</v>
      </c>
      <c r="D78" s="216" t="s">
        <v>551</v>
      </c>
      <c r="E78" s="225" t="s">
        <v>58</v>
      </c>
      <c r="F78" s="216"/>
      <c r="G78" s="218">
        <v>3000</v>
      </c>
      <c r="H78" s="219">
        <f t="shared" si="1"/>
        <v>-7272750</v>
      </c>
    </row>
    <row r="79" spans="1:8">
      <c r="A79" s="220" t="s">
        <v>299</v>
      </c>
      <c r="B79" s="336">
        <v>2</v>
      </c>
      <c r="C79" s="215">
        <v>37</v>
      </c>
      <c r="D79" s="216" t="s">
        <v>552</v>
      </c>
      <c r="E79" s="225" t="s">
        <v>58</v>
      </c>
      <c r="F79" s="216"/>
      <c r="G79" s="218">
        <v>10000</v>
      </c>
      <c r="H79" s="219">
        <f t="shared" si="1"/>
        <v>-7282750</v>
      </c>
    </row>
    <row r="80" spans="1:8">
      <c r="A80" s="220" t="s">
        <v>299</v>
      </c>
      <c r="B80" s="336">
        <v>3</v>
      </c>
      <c r="C80" s="215">
        <v>38</v>
      </c>
      <c r="D80" s="216" t="s">
        <v>556</v>
      </c>
      <c r="E80" s="217" t="s">
        <v>235</v>
      </c>
      <c r="F80" s="216"/>
      <c r="G80" s="218">
        <v>160000</v>
      </c>
      <c r="H80" s="219">
        <f t="shared" si="1"/>
        <v>-7442750</v>
      </c>
    </row>
    <row r="81" spans="1:10">
      <c r="A81" s="220" t="s">
        <v>299</v>
      </c>
      <c r="B81" s="336">
        <v>3</v>
      </c>
      <c r="C81" s="215">
        <v>39</v>
      </c>
      <c r="D81" s="216" t="s">
        <v>705</v>
      </c>
      <c r="E81" s="222" t="s">
        <v>230</v>
      </c>
      <c r="F81" s="216"/>
      <c r="G81" s="218">
        <v>930000</v>
      </c>
      <c r="H81" s="219">
        <f t="shared" si="1"/>
        <v>-8372750</v>
      </c>
    </row>
    <row r="82" spans="1:10">
      <c r="A82" s="220" t="s">
        <v>299</v>
      </c>
      <c r="B82" s="217">
        <v>3</v>
      </c>
      <c r="C82" s="228">
        <v>39</v>
      </c>
      <c r="D82" s="77" t="s">
        <v>726</v>
      </c>
      <c r="E82" s="222" t="s">
        <v>204</v>
      </c>
      <c r="F82" s="229"/>
      <c r="G82" s="219">
        <v>10000</v>
      </c>
      <c r="H82" s="219">
        <f t="shared" si="1"/>
        <v>-8382750</v>
      </c>
      <c r="J82" s="205"/>
    </row>
    <row r="83" spans="1:10">
      <c r="A83" s="220" t="s">
        <v>299</v>
      </c>
      <c r="B83" s="336">
        <v>3</v>
      </c>
      <c r="C83" s="215">
        <v>40</v>
      </c>
      <c r="D83" s="216" t="s">
        <v>553</v>
      </c>
      <c r="E83" s="217" t="s">
        <v>63</v>
      </c>
      <c r="F83" s="221"/>
      <c r="G83" s="218">
        <v>15000</v>
      </c>
      <c r="H83" s="219">
        <f t="shared" si="1"/>
        <v>-8397750</v>
      </c>
    </row>
    <row r="84" spans="1:10">
      <c r="A84" s="220" t="s">
        <v>299</v>
      </c>
      <c r="B84" s="336">
        <v>3</v>
      </c>
      <c r="C84" s="215">
        <v>40</v>
      </c>
      <c r="D84" s="77" t="s">
        <v>554</v>
      </c>
      <c r="E84" s="217" t="s">
        <v>489</v>
      </c>
      <c r="F84" s="221"/>
      <c r="G84" s="218">
        <f>21*3000</f>
        <v>63000</v>
      </c>
      <c r="H84" s="219">
        <f t="shared" si="1"/>
        <v>-8460750</v>
      </c>
    </row>
    <row r="85" spans="1:10">
      <c r="A85" s="220" t="s">
        <v>299</v>
      </c>
      <c r="B85" s="336">
        <v>3</v>
      </c>
      <c r="C85" s="215">
        <v>40</v>
      </c>
      <c r="D85" s="77" t="s">
        <v>555</v>
      </c>
      <c r="E85" s="217" t="s">
        <v>490</v>
      </c>
      <c r="F85" s="221"/>
      <c r="G85" s="218">
        <f>93*2000</f>
        <v>186000</v>
      </c>
      <c r="H85" s="219">
        <f t="shared" si="1"/>
        <v>-8646750</v>
      </c>
    </row>
    <row r="86" spans="1:10">
      <c r="A86" s="220" t="s">
        <v>299</v>
      </c>
      <c r="B86" s="336">
        <v>4</v>
      </c>
      <c r="C86" s="215">
        <v>41</v>
      </c>
      <c r="D86" s="216" t="s">
        <v>557</v>
      </c>
      <c r="E86" s="217" t="s">
        <v>228</v>
      </c>
      <c r="F86" s="216"/>
      <c r="G86" s="218">
        <v>57200</v>
      </c>
      <c r="H86" s="219">
        <f t="shared" si="1"/>
        <v>-8703950</v>
      </c>
      <c r="J86" s="205"/>
    </row>
    <row r="87" spans="1:10">
      <c r="A87" s="220" t="s">
        <v>299</v>
      </c>
      <c r="B87" s="336">
        <v>4</v>
      </c>
      <c r="C87" s="215">
        <v>42</v>
      </c>
      <c r="D87" s="216" t="s">
        <v>501</v>
      </c>
      <c r="E87" s="217" t="s">
        <v>230</v>
      </c>
      <c r="F87" s="216"/>
      <c r="G87" s="218">
        <v>56000</v>
      </c>
      <c r="H87" s="219">
        <f t="shared" si="1"/>
        <v>-8759950</v>
      </c>
      <c r="J87" s="205"/>
    </row>
    <row r="88" spans="1:10">
      <c r="A88" s="220" t="s">
        <v>299</v>
      </c>
      <c r="B88" s="336">
        <v>6</v>
      </c>
      <c r="C88" s="215">
        <v>43</v>
      </c>
      <c r="D88" s="77" t="s">
        <v>558</v>
      </c>
      <c r="E88" s="215" t="s">
        <v>16</v>
      </c>
      <c r="F88" s="230"/>
      <c r="G88" s="218">
        <v>66500</v>
      </c>
      <c r="H88" s="219">
        <f t="shared" si="1"/>
        <v>-8826450</v>
      </c>
      <c r="J88" s="205"/>
    </row>
    <row r="89" spans="1:10">
      <c r="A89" s="220" t="s">
        <v>299</v>
      </c>
      <c r="B89" s="220">
        <v>6</v>
      </c>
      <c r="C89" s="215">
        <v>43</v>
      </c>
      <c r="D89" s="77" t="s">
        <v>559</v>
      </c>
      <c r="E89" s="78" t="s">
        <v>16</v>
      </c>
      <c r="F89" s="230"/>
      <c r="G89" s="218">
        <v>37500</v>
      </c>
      <c r="H89" s="219">
        <f t="shared" si="1"/>
        <v>-8863950</v>
      </c>
      <c r="J89" s="205"/>
    </row>
    <row r="90" spans="1:10">
      <c r="A90" s="220" t="s">
        <v>299</v>
      </c>
      <c r="B90" s="336">
        <v>10</v>
      </c>
      <c r="C90" s="215">
        <v>44</v>
      </c>
      <c r="D90" s="216" t="s">
        <v>560</v>
      </c>
      <c r="E90" s="222" t="s">
        <v>204</v>
      </c>
      <c r="F90" s="216"/>
      <c r="G90" s="218">
        <v>7000</v>
      </c>
      <c r="H90" s="219">
        <f t="shared" si="1"/>
        <v>-8870950</v>
      </c>
      <c r="J90" s="205"/>
    </row>
    <row r="91" spans="1:10">
      <c r="A91" s="220" t="s">
        <v>299</v>
      </c>
      <c r="B91" s="336">
        <v>10</v>
      </c>
      <c r="C91" s="215">
        <v>45</v>
      </c>
      <c r="D91" s="216" t="s">
        <v>561</v>
      </c>
      <c r="E91" s="233" t="s">
        <v>319</v>
      </c>
      <c r="F91" s="226"/>
      <c r="G91" s="219">
        <v>28000</v>
      </c>
      <c r="H91" s="219">
        <f t="shared" si="1"/>
        <v>-8898950</v>
      </c>
      <c r="J91" s="205"/>
    </row>
    <row r="92" spans="1:10">
      <c r="A92" s="220" t="s">
        <v>299</v>
      </c>
      <c r="B92" s="336">
        <v>10</v>
      </c>
      <c r="C92" s="215">
        <v>46</v>
      </c>
      <c r="D92" s="216" t="s">
        <v>502</v>
      </c>
      <c r="E92" s="233" t="s">
        <v>327</v>
      </c>
      <c r="F92" s="226"/>
      <c r="G92" s="219">
        <v>16000</v>
      </c>
      <c r="H92" s="219">
        <f t="shared" si="1"/>
        <v>-8914950</v>
      </c>
      <c r="J92" s="205"/>
    </row>
    <row r="93" spans="1:10">
      <c r="A93" s="220" t="s">
        <v>299</v>
      </c>
      <c r="B93" s="336">
        <v>10</v>
      </c>
      <c r="C93" s="215">
        <v>47</v>
      </c>
      <c r="D93" s="216" t="s">
        <v>562</v>
      </c>
      <c r="E93" s="225" t="s">
        <v>58</v>
      </c>
      <c r="F93" s="216"/>
      <c r="G93" s="218">
        <v>6000</v>
      </c>
      <c r="H93" s="219">
        <f t="shared" si="1"/>
        <v>-8920950</v>
      </c>
      <c r="J93" s="205"/>
    </row>
    <row r="94" spans="1:10">
      <c r="A94" s="220" t="s">
        <v>299</v>
      </c>
      <c r="B94" s="336">
        <v>10</v>
      </c>
      <c r="C94" s="215">
        <v>48</v>
      </c>
      <c r="D94" s="216" t="s">
        <v>380</v>
      </c>
      <c r="E94" s="217" t="s">
        <v>63</v>
      </c>
      <c r="F94" s="216"/>
      <c r="G94" s="218">
        <v>15000</v>
      </c>
      <c r="H94" s="219">
        <f t="shared" si="1"/>
        <v>-8935950</v>
      </c>
      <c r="J94" s="205"/>
    </row>
    <row r="95" spans="1:10">
      <c r="A95" s="220" t="s">
        <v>299</v>
      </c>
      <c r="B95" s="336">
        <v>10</v>
      </c>
      <c r="C95" s="215">
        <v>48</v>
      </c>
      <c r="D95" s="216" t="s">
        <v>563</v>
      </c>
      <c r="E95" s="225" t="s">
        <v>492</v>
      </c>
      <c r="F95" s="216"/>
      <c r="G95" s="218">
        <f>10*3000</f>
        <v>30000</v>
      </c>
      <c r="H95" s="219">
        <f t="shared" si="1"/>
        <v>-8965950</v>
      </c>
      <c r="J95" s="205"/>
    </row>
    <row r="96" spans="1:10">
      <c r="A96" s="220" t="s">
        <v>299</v>
      </c>
      <c r="B96" s="336">
        <v>10</v>
      </c>
      <c r="C96" s="215">
        <v>48</v>
      </c>
      <c r="D96" s="216" t="s">
        <v>564</v>
      </c>
      <c r="E96" s="225" t="s">
        <v>491</v>
      </c>
      <c r="F96" s="216"/>
      <c r="G96" s="218">
        <f>10*2000</f>
        <v>20000</v>
      </c>
      <c r="H96" s="219">
        <f t="shared" si="1"/>
        <v>-8985950</v>
      </c>
      <c r="J96" s="205"/>
    </row>
    <row r="97" spans="1:10">
      <c r="A97" s="220" t="s">
        <v>299</v>
      </c>
      <c r="B97" s="336">
        <v>10</v>
      </c>
      <c r="C97" s="215">
        <v>49</v>
      </c>
      <c r="D97" s="216" t="s">
        <v>699</v>
      </c>
      <c r="E97" s="217" t="s">
        <v>55</v>
      </c>
      <c r="F97" s="226"/>
      <c r="G97" s="219">
        <v>22500</v>
      </c>
      <c r="H97" s="219">
        <f t="shared" si="1"/>
        <v>-9008450</v>
      </c>
      <c r="J97" s="205"/>
    </row>
    <row r="98" spans="1:10">
      <c r="A98" s="220" t="s">
        <v>299</v>
      </c>
      <c r="B98" s="336">
        <v>10</v>
      </c>
      <c r="C98" s="215">
        <v>49</v>
      </c>
      <c r="D98" s="216" t="s">
        <v>700</v>
      </c>
      <c r="E98" s="217" t="s">
        <v>53</v>
      </c>
      <c r="F98" s="226"/>
      <c r="G98" s="219">
        <v>157500</v>
      </c>
      <c r="H98" s="219">
        <f t="shared" si="1"/>
        <v>-9165950</v>
      </c>
      <c r="J98" s="205"/>
    </row>
    <row r="99" spans="1:10">
      <c r="A99" s="220" t="s">
        <v>299</v>
      </c>
      <c r="B99" s="217">
        <v>11</v>
      </c>
      <c r="C99" s="232">
        <v>50</v>
      </c>
      <c r="D99" s="77" t="s">
        <v>572</v>
      </c>
      <c r="E99" s="233" t="s">
        <v>495</v>
      </c>
      <c r="F99" s="230"/>
      <c r="G99" s="219">
        <v>125000</v>
      </c>
      <c r="H99" s="219">
        <f t="shared" si="1"/>
        <v>-9290950</v>
      </c>
    </row>
    <row r="100" spans="1:10" ht="15" customHeight="1">
      <c r="A100" s="220" t="s">
        <v>299</v>
      </c>
      <c r="B100" s="336">
        <v>11</v>
      </c>
      <c r="C100" s="215">
        <v>51</v>
      </c>
      <c r="D100" s="216" t="s">
        <v>568</v>
      </c>
      <c r="E100" s="233" t="s">
        <v>328</v>
      </c>
      <c r="F100" s="226"/>
      <c r="G100" s="219">
        <v>14900</v>
      </c>
      <c r="H100" s="219">
        <f t="shared" si="1"/>
        <v>-9305850</v>
      </c>
      <c r="J100" s="205"/>
    </row>
    <row r="101" spans="1:10">
      <c r="A101" s="220" t="s">
        <v>299</v>
      </c>
      <c r="B101" s="336">
        <v>11</v>
      </c>
      <c r="C101" s="215">
        <v>51</v>
      </c>
      <c r="D101" s="216" t="s">
        <v>569</v>
      </c>
      <c r="E101" s="233" t="s">
        <v>328</v>
      </c>
      <c r="F101" s="226"/>
      <c r="G101" s="219">
        <v>13900</v>
      </c>
      <c r="H101" s="219">
        <f t="shared" si="1"/>
        <v>-9319750</v>
      </c>
    </row>
    <row r="102" spans="1:10">
      <c r="A102" s="220" t="s">
        <v>299</v>
      </c>
      <c r="B102" s="217">
        <v>11</v>
      </c>
      <c r="C102" s="232">
        <v>52</v>
      </c>
      <c r="D102" s="77" t="s">
        <v>573</v>
      </c>
      <c r="E102" s="233" t="s">
        <v>329</v>
      </c>
      <c r="F102" s="230"/>
      <c r="G102" s="219">
        <v>40000</v>
      </c>
      <c r="H102" s="219">
        <f t="shared" si="1"/>
        <v>-9359750</v>
      </c>
    </row>
    <row r="103" spans="1:10">
      <c r="A103" s="220" t="s">
        <v>299</v>
      </c>
      <c r="B103" s="336">
        <v>11</v>
      </c>
      <c r="C103" s="215">
        <v>53</v>
      </c>
      <c r="D103" s="216" t="s">
        <v>565</v>
      </c>
      <c r="E103" s="225" t="s">
        <v>58</v>
      </c>
      <c r="F103" s="216"/>
      <c r="G103" s="218">
        <v>10000</v>
      </c>
      <c r="H103" s="219">
        <f t="shared" si="1"/>
        <v>-9369750</v>
      </c>
      <c r="J103" s="205"/>
    </row>
    <row r="104" spans="1:10">
      <c r="A104" s="220" t="s">
        <v>299</v>
      </c>
      <c r="B104" s="336">
        <v>11</v>
      </c>
      <c r="C104" s="215">
        <v>53</v>
      </c>
      <c r="D104" s="216" t="s">
        <v>566</v>
      </c>
      <c r="E104" s="225" t="s">
        <v>58</v>
      </c>
      <c r="F104" s="216"/>
      <c r="G104" s="218">
        <v>2500</v>
      </c>
      <c r="H104" s="219">
        <f t="shared" si="1"/>
        <v>-9372250</v>
      </c>
      <c r="J104" s="205"/>
    </row>
    <row r="105" spans="1:10">
      <c r="A105" s="220" t="s">
        <v>299</v>
      </c>
      <c r="B105" s="336">
        <v>11</v>
      </c>
      <c r="C105" s="215">
        <v>54</v>
      </c>
      <c r="D105" s="216" t="s">
        <v>567</v>
      </c>
      <c r="E105" s="217" t="s">
        <v>63</v>
      </c>
      <c r="F105" s="216"/>
      <c r="G105" s="218">
        <v>30000</v>
      </c>
      <c r="H105" s="219">
        <f t="shared" si="1"/>
        <v>-9402250</v>
      </c>
      <c r="J105" s="205"/>
    </row>
    <row r="106" spans="1:10">
      <c r="A106" s="220" t="s">
        <v>299</v>
      </c>
      <c r="B106" s="336">
        <v>11</v>
      </c>
      <c r="C106" s="215">
        <v>55</v>
      </c>
      <c r="D106" s="216" t="s">
        <v>701</v>
      </c>
      <c r="E106" s="217" t="s">
        <v>49</v>
      </c>
      <c r="F106" s="226"/>
      <c r="G106" s="219">
        <v>150000</v>
      </c>
      <c r="H106" s="219">
        <f t="shared" si="1"/>
        <v>-9552250</v>
      </c>
      <c r="J106" s="205"/>
    </row>
    <row r="107" spans="1:10">
      <c r="A107" s="220" t="s">
        <v>299</v>
      </c>
      <c r="B107" s="336">
        <v>11</v>
      </c>
      <c r="C107" s="215">
        <v>56</v>
      </c>
      <c r="D107" s="216" t="s">
        <v>702</v>
      </c>
      <c r="E107" s="217" t="s">
        <v>55</v>
      </c>
      <c r="F107" s="226"/>
      <c r="G107" s="219">
        <v>45000</v>
      </c>
      <c r="H107" s="219">
        <f t="shared" si="1"/>
        <v>-9597250</v>
      </c>
      <c r="J107" s="205"/>
    </row>
    <row r="108" spans="1:10">
      <c r="A108" s="220" t="s">
        <v>299</v>
      </c>
      <c r="B108" s="217">
        <v>11</v>
      </c>
      <c r="C108" s="232">
        <v>57</v>
      </c>
      <c r="D108" s="77" t="s">
        <v>574</v>
      </c>
      <c r="E108" s="231" t="s">
        <v>38</v>
      </c>
      <c r="F108" s="230"/>
      <c r="G108" s="219">
        <v>65000</v>
      </c>
      <c r="H108" s="219">
        <f t="shared" si="1"/>
        <v>-9662250</v>
      </c>
    </row>
    <row r="109" spans="1:10">
      <c r="A109" s="220" t="s">
        <v>299</v>
      </c>
      <c r="B109" s="217">
        <v>11</v>
      </c>
      <c r="C109" s="232">
        <v>57</v>
      </c>
      <c r="D109" s="77" t="s">
        <v>575</v>
      </c>
      <c r="E109" s="231" t="s">
        <v>38</v>
      </c>
      <c r="F109" s="230"/>
      <c r="G109" s="219">
        <v>30000</v>
      </c>
      <c r="H109" s="219">
        <f t="shared" si="1"/>
        <v>-9692250</v>
      </c>
    </row>
    <row r="110" spans="1:10">
      <c r="A110" s="220" t="s">
        <v>299</v>
      </c>
      <c r="B110" s="220">
        <v>11</v>
      </c>
      <c r="C110" s="215">
        <v>58</v>
      </c>
      <c r="D110" s="77" t="s">
        <v>570</v>
      </c>
      <c r="E110" s="78" t="s">
        <v>16</v>
      </c>
      <c r="F110" s="230"/>
      <c r="G110" s="218">
        <v>70000</v>
      </c>
      <c r="H110" s="219">
        <f t="shared" si="1"/>
        <v>-9762250</v>
      </c>
    </row>
    <row r="111" spans="1:10">
      <c r="A111" s="220" t="s">
        <v>299</v>
      </c>
      <c r="B111" s="217">
        <v>11</v>
      </c>
      <c r="C111" s="215">
        <v>58</v>
      </c>
      <c r="D111" s="77" t="s">
        <v>571</v>
      </c>
      <c r="E111" s="231" t="s">
        <v>16</v>
      </c>
      <c r="F111" s="230"/>
      <c r="G111" s="219">
        <v>15000</v>
      </c>
      <c r="H111" s="219">
        <f t="shared" si="1"/>
        <v>-9777250</v>
      </c>
    </row>
    <row r="112" spans="1:10" ht="31.5">
      <c r="A112" s="220" t="s">
        <v>299</v>
      </c>
      <c r="B112" s="336">
        <v>12</v>
      </c>
      <c r="C112" s="215">
        <v>59</v>
      </c>
      <c r="D112" s="77" t="s">
        <v>735</v>
      </c>
      <c r="E112" s="78" t="s">
        <v>108</v>
      </c>
      <c r="F112" s="230"/>
      <c r="G112" s="218">
        <v>1750000</v>
      </c>
      <c r="H112" s="219">
        <f t="shared" si="1"/>
        <v>-11527250</v>
      </c>
      <c r="J112" s="205"/>
    </row>
    <row r="113" spans="1:10">
      <c r="A113" s="217" t="s">
        <v>299</v>
      </c>
      <c r="B113" s="217">
        <v>12</v>
      </c>
      <c r="C113" s="228">
        <v>60</v>
      </c>
      <c r="D113" s="77" t="s">
        <v>736</v>
      </c>
      <c r="E113" s="281" t="s">
        <v>108</v>
      </c>
      <c r="F113" s="230"/>
      <c r="G113" s="219">
        <v>300000</v>
      </c>
      <c r="H113" s="219">
        <f t="shared" si="1"/>
        <v>-11827250</v>
      </c>
      <c r="J113" s="205"/>
    </row>
    <row r="114" spans="1:10">
      <c r="A114" s="220" t="s">
        <v>299</v>
      </c>
      <c r="B114" s="336">
        <v>12</v>
      </c>
      <c r="C114" s="215">
        <v>61</v>
      </c>
      <c r="D114" s="216" t="s">
        <v>713</v>
      </c>
      <c r="E114" s="217" t="s">
        <v>96</v>
      </c>
      <c r="F114" s="226"/>
      <c r="G114" s="219">
        <v>1000000</v>
      </c>
      <c r="H114" s="219">
        <f t="shared" si="1"/>
        <v>-12827250</v>
      </c>
    </row>
    <row r="115" spans="1:10">
      <c r="A115" s="220" t="s">
        <v>299</v>
      </c>
      <c r="B115" s="217">
        <v>12</v>
      </c>
      <c r="C115" s="228">
        <v>61</v>
      </c>
      <c r="D115" s="77" t="s">
        <v>714</v>
      </c>
      <c r="E115" s="78" t="s">
        <v>96</v>
      </c>
      <c r="F115" s="230"/>
      <c r="G115" s="219">
        <v>1500000</v>
      </c>
      <c r="H115" s="219">
        <f t="shared" si="1"/>
        <v>-14327250</v>
      </c>
    </row>
    <row r="116" spans="1:10">
      <c r="A116" s="220" t="s">
        <v>299</v>
      </c>
      <c r="B116" s="336">
        <v>12</v>
      </c>
      <c r="C116" s="215">
        <v>62</v>
      </c>
      <c r="D116" s="216" t="s">
        <v>581</v>
      </c>
      <c r="E116" s="233" t="s">
        <v>330</v>
      </c>
      <c r="F116" s="226"/>
      <c r="G116" s="219">
        <v>28800</v>
      </c>
      <c r="H116" s="219">
        <f t="shared" si="1"/>
        <v>-14356050</v>
      </c>
    </row>
    <row r="117" spans="1:10">
      <c r="A117" s="220" t="s">
        <v>299</v>
      </c>
      <c r="B117" s="336">
        <v>12</v>
      </c>
      <c r="C117" s="215">
        <v>62</v>
      </c>
      <c r="D117" s="216" t="s">
        <v>582</v>
      </c>
      <c r="E117" s="233" t="s">
        <v>331</v>
      </c>
      <c r="F117" s="226"/>
      <c r="G117" s="219">
        <v>23900</v>
      </c>
      <c r="H117" s="219">
        <f t="shared" si="1"/>
        <v>-14379950</v>
      </c>
    </row>
    <row r="118" spans="1:10">
      <c r="A118" s="220" t="s">
        <v>299</v>
      </c>
      <c r="B118" s="336">
        <v>12</v>
      </c>
      <c r="C118" s="215">
        <v>63</v>
      </c>
      <c r="D118" s="216" t="s">
        <v>588</v>
      </c>
      <c r="E118" s="233" t="s">
        <v>332</v>
      </c>
      <c r="F118" s="216"/>
      <c r="G118" s="218">
        <v>15500</v>
      </c>
      <c r="H118" s="219">
        <f t="shared" si="1"/>
        <v>-14395450</v>
      </c>
    </row>
    <row r="119" spans="1:10">
      <c r="A119" s="220" t="s">
        <v>299</v>
      </c>
      <c r="B119" s="336">
        <v>12</v>
      </c>
      <c r="C119" s="215">
        <v>63</v>
      </c>
      <c r="D119" s="216" t="s">
        <v>589</v>
      </c>
      <c r="E119" s="233" t="s">
        <v>481</v>
      </c>
      <c r="F119" s="216"/>
      <c r="G119" s="218">
        <v>14500</v>
      </c>
      <c r="H119" s="219">
        <f t="shared" si="1"/>
        <v>-14409950</v>
      </c>
    </row>
    <row r="120" spans="1:10">
      <c r="A120" s="220" t="s">
        <v>299</v>
      </c>
      <c r="B120" s="336">
        <v>12</v>
      </c>
      <c r="C120" s="215">
        <v>63</v>
      </c>
      <c r="D120" s="216" t="s">
        <v>590</v>
      </c>
      <c r="E120" s="233" t="s">
        <v>493</v>
      </c>
      <c r="F120" s="216"/>
      <c r="G120" s="218">
        <v>8400</v>
      </c>
      <c r="H120" s="219">
        <f t="shared" si="1"/>
        <v>-14418350</v>
      </c>
    </row>
    <row r="121" spans="1:10">
      <c r="A121" s="220" t="s">
        <v>299</v>
      </c>
      <c r="B121" s="336">
        <v>12</v>
      </c>
      <c r="C121" s="215">
        <v>64</v>
      </c>
      <c r="D121" s="216" t="s">
        <v>583</v>
      </c>
      <c r="E121" s="217" t="s">
        <v>748</v>
      </c>
      <c r="F121" s="216"/>
      <c r="G121" s="218">
        <f>21*3000</f>
        <v>63000</v>
      </c>
      <c r="H121" s="219">
        <f t="shared" si="1"/>
        <v>-14481350</v>
      </c>
    </row>
    <row r="122" spans="1:10">
      <c r="A122" s="220" t="s">
        <v>299</v>
      </c>
      <c r="B122" s="336">
        <v>12</v>
      </c>
      <c r="C122" s="215">
        <v>64</v>
      </c>
      <c r="D122" s="216" t="s">
        <v>584</v>
      </c>
      <c r="E122" s="217" t="s">
        <v>750</v>
      </c>
      <c r="F122" s="216"/>
      <c r="G122" s="218">
        <f>6*3000</f>
        <v>18000</v>
      </c>
      <c r="H122" s="219">
        <f t="shared" si="1"/>
        <v>-14499350</v>
      </c>
    </row>
    <row r="123" spans="1:10">
      <c r="A123" s="220" t="s">
        <v>299</v>
      </c>
      <c r="B123" s="336">
        <v>12</v>
      </c>
      <c r="C123" s="215">
        <v>64</v>
      </c>
      <c r="D123" s="216" t="s">
        <v>766</v>
      </c>
      <c r="E123" s="225" t="s">
        <v>738</v>
      </c>
      <c r="F123" s="216"/>
      <c r="G123" s="218">
        <f>4*3000</f>
        <v>12000</v>
      </c>
      <c r="H123" s="219">
        <f t="shared" si="1"/>
        <v>-14511350</v>
      </c>
    </row>
    <row r="124" spans="1:10">
      <c r="A124" s="220" t="s">
        <v>299</v>
      </c>
      <c r="B124" s="336">
        <v>12</v>
      </c>
      <c r="C124" s="215">
        <v>65</v>
      </c>
      <c r="D124" s="216" t="s">
        <v>586</v>
      </c>
      <c r="E124" s="217" t="s">
        <v>751</v>
      </c>
      <c r="F124" s="221"/>
      <c r="G124" s="218">
        <v>150000</v>
      </c>
      <c r="H124" s="219">
        <f t="shared" si="1"/>
        <v>-14661350</v>
      </c>
    </row>
    <row r="125" spans="1:10">
      <c r="A125" s="220" t="s">
        <v>299</v>
      </c>
      <c r="B125" s="336">
        <v>12</v>
      </c>
      <c r="C125" s="215">
        <v>65</v>
      </c>
      <c r="D125" s="216" t="s">
        <v>587</v>
      </c>
      <c r="E125" s="217" t="s">
        <v>745</v>
      </c>
      <c r="F125" s="216"/>
      <c r="G125" s="218">
        <v>48000</v>
      </c>
      <c r="H125" s="219">
        <f t="shared" si="1"/>
        <v>-14709350</v>
      </c>
    </row>
    <row r="126" spans="1:10">
      <c r="A126" s="220" t="s">
        <v>299</v>
      </c>
      <c r="B126" s="336">
        <v>12</v>
      </c>
      <c r="C126" s="215">
        <v>65</v>
      </c>
      <c r="D126" s="216" t="s">
        <v>587</v>
      </c>
      <c r="E126" s="217" t="s">
        <v>745</v>
      </c>
      <c r="F126" s="216"/>
      <c r="G126" s="218">
        <v>48000</v>
      </c>
      <c r="H126" s="219">
        <f t="shared" si="1"/>
        <v>-14757350</v>
      </c>
    </row>
    <row r="127" spans="1:10">
      <c r="A127" s="220" t="s">
        <v>299</v>
      </c>
      <c r="B127" s="217">
        <v>12</v>
      </c>
      <c r="C127" s="232">
        <v>66</v>
      </c>
      <c r="D127" s="77" t="s">
        <v>576</v>
      </c>
      <c r="E127" s="231" t="s">
        <v>746</v>
      </c>
      <c r="F127" s="230"/>
      <c r="G127" s="219">
        <f>93*5000</f>
        <v>465000</v>
      </c>
      <c r="H127" s="219">
        <f t="shared" si="1"/>
        <v>-15222350</v>
      </c>
    </row>
    <row r="128" spans="1:10">
      <c r="A128" s="220" t="s">
        <v>299</v>
      </c>
      <c r="B128" s="217">
        <v>12</v>
      </c>
      <c r="C128" s="232">
        <v>66</v>
      </c>
      <c r="D128" s="77" t="s">
        <v>577</v>
      </c>
      <c r="E128" s="231" t="s">
        <v>747</v>
      </c>
      <c r="F128" s="230"/>
      <c r="G128" s="219">
        <f>3*5000</f>
        <v>15000</v>
      </c>
      <c r="H128" s="219">
        <f t="shared" si="1"/>
        <v>-15237350</v>
      </c>
    </row>
    <row r="129" spans="1:10">
      <c r="A129" s="220" t="s">
        <v>299</v>
      </c>
      <c r="B129" s="217">
        <v>12</v>
      </c>
      <c r="C129" s="232">
        <v>67</v>
      </c>
      <c r="D129" s="77" t="s">
        <v>578</v>
      </c>
      <c r="E129" s="231" t="s">
        <v>35</v>
      </c>
      <c r="F129" s="230"/>
      <c r="G129" s="219">
        <v>16000</v>
      </c>
      <c r="H129" s="219">
        <f t="shared" si="1"/>
        <v>-15253350</v>
      </c>
    </row>
    <row r="130" spans="1:10">
      <c r="A130" s="220" t="s">
        <v>299</v>
      </c>
      <c r="B130" s="217">
        <v>12</v>
      </c>
      <c r="C130" s="232">
        <v>67</v>
      </c>
      <c r="D130" s="77" t="s">
        <v>579</v>
      </c>
      <c r="E130" s="78" t="s">
        <v>35</v>
      </c>
      <c r="F130" s="230"/>
      <c r="G130" s="219">
        <v>2000</v>
      </c>
      <c r="H130" s="219">
        <f t="shared" si="1"/>
        <v>-15255350</v>
      </c>
    </row>
    <row r="131" spans="1:10">
      <c r="A131" s="220" t="s">
        <v>299</v>
      </c>
      <c r="B131" s="217">
        <v>12</v>
      </c>
      <c r="C131" s="232">
        <v>67</v>
      </c>
      <c r="D131" s="77" t="s">
        <v>580</v>
      </c>
      <c r="E131" s="78" t="s">
        <v>35</v>
      </c>
      <c r="F131" s="230"/>
      <c r="G131" s="219">
        <v>7000</v>
      </c>
      <c r="H131" s="219">
        <f t="shared" si="1"/>
        <v>-15262350</v>
      </c>
    </row>
    <row r="132" spans="1:10">
      <c r="A132" s="220" t="s">
        <v>299</v>
      </c>
      <c r="B132" s="336">
        <v>13</v>
      </c>
      <c r="C132" s="215">
        <v>68</v>
      </c>
      <c r="D132" s="216" t="s">
        <v>592</v>
      </c>
      <c r="E132" s="188" t="s">
        <v>382</v>
      </c>
      <c r="F132" s="216"/>
      <c r="G132" s="218">
        <v>98000</v>
      </c>
      <c r="H132" s="219">
        <f t="shared" si="1"/>
        <v>-15360350</v>
      </c>
    </row>
    <row r="133" spans="1:10">
      <c r="A133" s="220" t="s">
        <v>299</v>
      </c>
      <c r="B133" s="336">
        <v>13</v>
      </c>
      <c r="C133" s="215">
        <v>69</v>
      </c>
      <c r="D133" s="216" t="s">
        <v>584</v>
      </c>
      <c r="E133" s="217" t="s">
        <v>750</v>
      </c>
      <c r="F133" s="221"/>
      <c r="G133" s="218">
        <f>6*3000</f>
        <v>18000</v>
      </c>
      <c r="H133" s="219">
        <f t="shared" si="1"/>
        <v>-15378350</v>
      </c>
    </row>
    <row r="134" spans="1:10">
      <c r="A134" s="220" t="s">
        <v>299</v>
      </c>
      <c r="B134" s="336">
        <v>13</v>
      </c>
      <c r="C134" s="215">
        <v>69</v>
      </c>
      <c r="D134" s="216" t="s">
        <v>585</v>
      </c>
      <c r="E134" s="225" t="s">
        <v>738</v>
      </c>
      <c r="F134" s="221"/>
      <c r="G134" s="218">
        <f>4*3000</f>
        <v>12000</v>
      </c>
      <c r="H134" s="219">
        <f t="shared" si="1"/>
        <v>-15390350</v>
      </c>
    </row>
    <row r="135" spans="1:10">
      <c r="A135" s="220" t="s">
        <v>299</v>
      </c>
      <c r="B135" s="336">
        <v>13</v>
      </c>
      <c r="C135" s="215">
        <v>70</v>
      </c>
      <c r="D135" s="216" t="s">
        <v>591</v>
      </c>
      <c r="E135" s="217" t="s">
        <v>745</v>
      </c>
      <c r="F135" s="216"/>
      <c r="G135" s="218">
        <v>36000</v>
      </c>
      <c r="H135" s="219">
        <f t="shared" si="1"/>
        <v>-15426350</v>
      </c>
    </row>
    <row r="136" spans="1:10">
      <c r="A136" s="220" t="s">
        <v>299</v>
      </c>
      <c r="B136" s="336">
        <v>13</v>
      </c>
      <c r="C136" s="215">
        <v>71</v>
      </c>
      <c r="D136" s="216" t="s">
        <v>565</v>
      </c>
      <c r="E136" s="225" t="s">
        <v>58</v>
      </c>
      <c r="F136" s="216"/>
      <c r="G136" s="218">
        <v>10000</v>
      </c>
      <c r="H136" s="219">
        <f t="shared" si="1"/>
        <v>-15436350</v>
      </c>
    </row>
    <row r="137" spans="1:10">
      <c r="A137" s="220" t="s">
        <v>299</v>
      </c>
      <c r="B137" s="217">
        <v>13</v>
      </c>
      <c r="C137" s="232">
        <v>72</v>
      </c>
      <c r="D137" s="77" t="s">
        <v>593</v>
      </c>
      <c r="E137" s="78" t="s">
        <v>35</v>
      </c>
      <c r="F137" s="230"/>
      <c r="G137" s="219">
        <v>10000</v>
      </c>
      <c r="H137" s="219">
        <f t="shared" si="1"/>
        <v>-15446350</v>
      </c>
    </row>
    <row r="138" spans="1:10">
      <c r="A138" s="220" t="s">
        <v>299</v>
      </c>
      <c r="B138" s="217">
        <v>13</v>
      </c>
      <c r="C138" s="232">
        <v>72</v>
      </c>
      <c r="D138" s="77" t="s">
        <v>594</v>
      </c>
      <c r="E138" s="78" t="s">
        <v>35</v>
      </c>
      <c r="F138" s="230"/>
      <c r="G138" s="219">
        <v>5000</v>
      </c>
      <c r="H138" s="219">
        <f t="shared" si="1"/>
        <v>-15451350</v>
      </c>
    </row>
    <row r="139" spans="1:10">
      <c r="A139" s="220" t="s">
        <v>299</v>
      </c>
      <c r="B139" s="217">
        <v>14</v>
      </c>
      <c r="C139" s="228">
        <v>73</v>
      </c>
      <c r="D139" s="77" t="s">
        <v>739</v>
      </c>
      <c r="E139" s="234" t="s">
        <v>98</v>
      </c>
      <c r="F139" s="235"/>
      <c r="G139" s="219">
        <v>120000</v>
      </c>
      <c r="H139" s="219">
        <f t="shared" si="1"/>
        <v>-15571350</v>
      </c>
    </row>
    <row r="140" spans="1:10" s="322" customFormat="1">
      <c r="A140" s="220" t="s">
        <v>299</v>
      </c>
      <c r="B140" s="336">
        <v>14</v>
      </c>
      <c r="C140" s="215">
        <v>74</v>
      </c>
      <c r="D140" s="216" t="s">
        <v>598</v>
      </c>
      <c r="E140" s="217" t="s">
        <v>750</v>
      </c>
      <c r="F140" s="221"/>
      <c r="G140" s="218">
        <f>4*3000</f>
        <v>12000</v>
      </c>
      <c r="H140" s="219">
        <f t="shared" si="1"/>
        <v>-15583350</v>
      </c>
      <c r="J140" s="323"/>
    </row>
    <row r="141" spans="1:10" s="322" customFormat="1">
      <c r="A141" s="220" t="s">
        <v>299</v>
      </c>
      <c r="B141" s="336">
        <v>14</v>
      </c>
      <c r="C141" s="215">
        <v>74</v>
      </c>
      <c r="D141" s="216" t="s">
        <v>766</v>
      </c>
      <c r="E141" s="225" t="s">
        <v>738</v>
      </c>
      <c r="F141" s="221"/>
      <c r="G141" s="218">
        <f>4*3000</f>
        <v>12000</v>
      </c>
      <c r="H141" s="219">
        <f t="shared" ref="H141:H204" si="2">H140+F141-G141</f>
        <v>-15595350</v>
      </c>
      <c r="J141" s="323"/>
    </row>
    <row r="142" spans="1:10" s="322" customFormat="1">
      <c r="A142" s="220" t="s">
        <v>299</v>
      </c>
      <c r="B142" s="336">
        <v>14</v>
      </c>
      <c r="C142" s="215">
        <v>75</v>
      </c>
      <c r="D142" s="216" t="s">
        <v>591</v>
      </c>
      <c r="E142" s="217" t="s">
        <v>745</v>
      </c>
      <c r="F142" s="216"/>
      <c r="G142" s="218">
        <v>36000</v>
      </c>
      <c r="H142" s="219">
        <f t="shared" si="2"/>
        <v>-15631350</v>
      </c>
      <c r="J142" s="323"/>
    </row>
    <row r="143" spans="1:10">
      <c r="A143" s="220" t="s">
        <v>299</v>
      </c>
      <c r="B143" s="217">
        <v>14</v>
      </c>
      <c r="C143" s="232">
        <v>76</v>
      </c>
      <c r="D143" s="205" t="s">
        <v>595</v>
      </c>
      <c r="E143" s="78" t="s">
        <v>38</v>
      </c>
      <c r="F143" s="230"/>
      <c r="G143" s="219">
        <v>60000</v>
      </c>
      <c r="H143" s="219">
        <f t="shared" si="2"/>
        <v>-15691350</v>
      </c>
    </row>
    <row r="144" spans="1:10">
      <c r="A144" s="220" t="s">
        <v>299</v>
      </c>
      <c r="B144" s="217">
        <v>14</v>
      </c>
      <c r="C144" s="232">
        <v>76</v>
      </c>
      <c r="D144" s="77" t="s">
        <v>529</v>
      </c>
      <c r="E144" s="78" t="s">
        <v>35</v>
      </c>
      <c r="F144" s="230"/>
      <c r="G144" s="219">
        <v>5000</v>
      </c>
      <c r="H144" s="219">
        <f t="shared" si="2"/>
        <v>-15696350</v>
      </c>
    </row>
    <row r="145" spans="1:11">
      <c r="A145" s="220" t="s">
        <v>299</v>
      </c>
      <c r="B145" s="217">
        <v>14</v>
      </c>
      <c r="C145" s="232">
        <v>76</v>
      </c>
      <c r="D145" s="77" t="s">
        <v>596</v>
      </c>
      <c r="E145" s="78" t="s">
        <v>35</v>
      </c>
      <c r="F145" s="229"/>
      <c r="G145" s="219">
        <v>20000</v>
      </c>
      <c r="H145" s="219">
        <f t="shared" si="2"/>
        <v>-15716350</v>
      </c>
    </row>
    <row r="146" spans="1:11">
      <c r="A146" s="220" t="s">
        <v>299</v>
      </c>
      <c r="B146" s="217">
        <v>14</v>
      </c>
      <c r="C146" s="232">
        <v>76</v>
      </c>
      <c r="D146" s="77" t="s">
        <v>597</v>
      </c>
      <c r="E146" s="78" t="s">
        <v>35</v>
      </c>
      <c r="F146" s="230"/>
      <c r="G146" s="219">
        <v>4000</v>
      </c>
      <c r="H146" s="219">
        <f t="shared" si="2"/>
        <v>-15720350</v>
      </c>
    </row>
    <row r="147" spans="1:11" ht="31.5">
      <c r="A147" s="220" t="s">
        <v>299</v>
      </c>
      <c r="B147" s="217">
        <v>14</v>
      </c>
      <c r="C147" s="228">
        <v>77</v>
      </c>
      <c r="D147" s="77" t="s">
        <v>396</v>
      </c>
      <c r="E147" s="236" t="s">
        <v>775</v>
      </c>
      <c r="F147" s="235"/>
      <c r="G147" s="219">
        <v>150000</v>
      </c>
      <c r="H147" s="219">
        <f t="shared" si="2"/>
        <v>-15870350</v>
      </c>
    </row>
    <row r="148" spans="1:11">
      <c r="A148" s="220" t="s">
        <v>299</v>
      </c>
      <c r="B148" s="217">
        <v>17</v>
      </c>
      <c r="C148" s="228">
        <v>78</v>
      </c>
      <c r="D148" s="77" t="s">
        <v>600</v>
      </c>
      <c r="E148" s="78" t="s">
        <v>480</v>
      </c>
      <c r="F148" s="230"/>
      <c r="G148" s="219">
        <v>100000</v>
      </c>
      <c r="H148" s="219">
        <f t="shared" si="2"/>
        <v>-15970350</v>
      </c>
    </row>
    <row r="149" spans="1:11">
      <c r="A149" s="220" t="s">
        <v>299</v>
      </c>
      <c r="B149" s="217">
        <v>17</v>
      </c>
      <c r="C149" s="228">
        <v>79</v>
      </c>
      <c r="D149" s="77" t="s">
        <v>598</v>
      </c>
      <c r="E149" s="78" t="s">
        <v>750</v>
      </c>
      <c r="F149" s="230"/>
      <c r="G149" s="219">
        <f>4*3000</f>
        <v>12000</v>
      </c>
      <c r="H149" s="219">
        <f t="shared" si="2"/>
        <v>-15982350</v>
      </c>
    </row>
    <row r="150" spans="1:11">
      <c r="A150" s="220" t="s">
        <v>299</v>
      </c>
      <c r="B150" s="217">
        <v>17</v>
      </c>
      <c r="C150" s="228">
        <v>79</v>
      </c>
      <c r="D150" s="77" t="s">
        <v>585</v>
      </c>
      <c r="E150" s="225" t="s">
        <v>738</v>
      </c>
      <c r="F150" s="229"/>
      <c r="G150" s="219">
        <f>4*3000</f>
        <v>12000</v>
      </c>
      <c r="H150" s="219">
        <f t="shared" si="2"/>
        <v>-15994350</v>
      </c>
    </row>
    <row r="151" spans="1:11">
      <c r="A151" s="220" t="s">
        <v>299</v>
      </c>
      <c r="B151" s="217">
        <v>17</v>
      </c>
      <c r="C151" s="228">
        <v>80</v>
      </c>
      <c r="D151" s="77" t="s">
        <v>599</v>
      </c>
      <c r="E151" s="217" t="s">
        <v>745</v>
      </c>
      <c r="F151" s="230"/>
      <c r="G151" s="219">
        <v>24000</v>
      </c>
      <c r="H151" s="219">
        <f t="shared" si="2"/>
        <v>-16018350</v>
      </c>
    </row>
    <row r="152" spans="1:11" ht="31.5">
      <c r="A152" s="220" t="s">
        <v>299</v>
      </c>
      <c r="B152" s="217">
        <v>17</v>
      </c>
      <c r="C152" s="228">
        <v>81</v>
      </c>
      <c r="D152" s="77" t="s">
        <v>397</v>
      </c>
      <c r="E152" s="79" t="s">
        <v>776</v>
      </c>
      <c r="F152" s="235"/>
      <c r="G152" s="219">
        <v>150000</v>
      </c>
      <c r="H152" s="219">
        <f t="shared" si="2"/>
        <v>-16168350</v>
      </c>
    </row>
    <row r="153" spans="1:11" ht="31.5">
      <c r="A153" s="220" t="s">
        <v>299</v>
      </c>
      <c r="B153" s="217">
        <v>17</v>
      </c>
      <c r="C153" s="228">
        <v>82</v>
      </c>
      <c r="D153" s="77" t="s">
        <v>398</v>
      </c>
      <c r="E153" s="79" t="s">
        <v>776</v>
      </c>
      <c r="F153" s="226"/>
      <c r="G153" s="219">
        <v>150000</v>
      </c>
      <c r="H153" s="219">
        <f t="shared" si="2"/>
        <v>-16318350</v>
      </c>
    </row>
    <row r="154" spans="1:11" ht="31.5">
      <c r="A154" s="220" t="s">
        <v>299</v>
      </c>
      <c r="B154" s="217">
        <v>17</v>
      </c>
      <c r="C154" s="228">
        <v>83</v>
      </c>
      <c r="D154" s="77" t="s">
        <v>399</v>
      </c>
      <c r="E154" s="79" t="s">
        <v>776</v>
      </c>
      <c r="F154" s="226"/>
      <c r="G154" s="219">
        <v>100000</v>
      </c>
      <c r="H154" s="219">
        <f t="shared" si="2"/>
        <v>-16418350</v>
      </c>
    </row>
    <row r="155" spans="1:11" ht="31.5">
      <c r="A155" s="220" t="s">
        <v>299</v>
      </c>
      <c r="B155" s="217">
        <v>17</v>
      </c>
      <c r="C155" s="228">
        <v>84</v>
      </c>
      <c r="D155" s="77" t="s">
        <v>400</v>
      </c>
      <c r="E155" s="79" t="s">
        <v>776</v>
      </c>
      <c r="F155" s="226"/>
      <c r="G155" s="219">
        <v>100000</v>
      </c>
      <c r="H155" s="219">
        <f t="shared" si="2"/>
        <v>-16518350</v>
      </c>
    </row>
    <row r="156" spans="1:11">
      <c r="A156" s="220" t="s">
        <v>299</v>
      </c>
      <c r="B156" s="217">
        <v>18</v>
      </c>
      <c r="C156" s="228">
        <v>85</v>
      </c>
      <c r="D156" s="77" t="s">
        <v>386</v>
      </c>
      <c r="E156" s="281" t="s">
        <v>102</v>
      </c>
      <c r="F156" s="235"/>
      <c r="G156" s="219">
        <v>200000</v>
      </c>
      <c r="H156" s="219">
        <f t="shared" si="2"/>
        <v>-16718350</v>
      </c>
      <c r="K156" s="204"/>
    </row>
    <row r="157" spans="1:11">
      <c r="A157" s="220" t="s">
        <v>299</v>
      </c>
      <c r="B157" s="217">
        <v>18</v>
      </c>
      <c r="C157" s="228">
        <v>86</v>
      </c>
      <c r="D157" s="77" t="s">
        <v>601</v>
      </c>
      <c r="E157" s="217" t="s">
        <v>750</v>
      </c>
      <c r="F157" s="230"/>
      <c r="G157" s="219">
        <v>32000</v>
      </c>
      <c r="H157" s="219">
        <f t="shared" si="2"/>
        <v>-16750350</v>
      </c>
      <c r="K157" s="204"/>
    </row>
    <row r="158" spans="1:11">
      <c r="A158" s="220" t="s">
        <v>299</v>
      </c>
      <c r="B158" s="217">
        <v>18</v>
      </c>
      <c r="C158" s="228">
        <v>87</v>
      </c>
      <c r="D158" s="77" t="s">
        <v>760</v>
      </c>
      <c r="E158" s="79" t="s">
        <v>38</v>
      </c>
      <c r="F158" s="226"/>
      <c r="G158" s="219">
        <v>30000</v>
      </c>
      <c r="H158" s="219">
        <f t="shared" si="2"/>
        <v>-16780350</v>
      </c>
    </row>
    <row r="159" spans="1:11">
      <c r="A159" s="220" t="s">
        <v>299</v>
      </c>
      <c r="B159" s="217">
        <v>18</v>
      </c>
      <c r="C159" s="228">
        <v>87</v>
      </c>
      <c r="D159" s="77" t="s">
        <v>756</v>
      </c>
      <c r="E159" s="217" t="s">
        <v>35</v>
      </c>
      <c r="F159" s="226"/>
      <c r="G159" s="219">
        <v>10000</v>
      </c>
      <c r="H159" s="219">
        <f t="shared" si="2"/>
        <v>-16790350</v>
      </c>
    </row>
    <row r="160" spans="1:11">
      <c r="A160" s="220" t="s">
        <v>299</v>
      </c>
      <c r="B160" s="217">
        <v>18</v>
      </c>
      <c r="C160" s="228">
        <v>87</v>
      </c>
      <c r="D160" s="77" t="s">
        <v>754</v>
      </c>
      <c r="E160" s="217" t="s">
        <v>35</v>
      </c>
      <c r="F160" s="226"/>
      <c r="G160" s="219">
        <v>5000</v>
      </c>
      <c r="H160" s="219">
        <f t="shared" si="2"/>
        <v>-16795350</v>
      </c>
    </row>
    <row r="161" spans="1:10">
      <c r="A161" s="220" t="s">
        <v>299</v>
      </c>
      <c r="B161" s="217">
        <v>18</v>
      </c>
      <c r="C161" s="228">
        <v>87</v>
      </c>
      <c r="D161" s="77" t="s">
        <v>761</v>
      </c>
      <c r="E161" s="217" t="s">
        <v>35</v>
      </c>
      <c r="F161" s="226"/>
      <c r="G161" s="219">
        <v>2000</v>
      </c>
      <c r="H161" s="219">
        <f t="shared" si="2"/>
        <v>-16797350</v>
      </c>
    </row>
    <row r="162" spans="1:10">
      <c r="A162" s="220" t="s">
        <v>299</v>
      </c>
      <c r="B162" s="217">
        <v>19</v>
      </c>
      <c r="C162" s="228">
        <v>88</v>
      </c>
      <c r="D162" s="77" t="s">
        <v>764</v>
      </c>
      <c r="E162" s="217" t="s">
        <v>230</v>
      </c>
      <c r="F162" s="230"/>
      <c r="G162" s="219">
        <v>4500</v>
      </c>
      <c r="H162" s="219">
        <f t="shared" si="2"/>
        <v>-16801850</v>
      </c>
    </row>
    <row r="163" spans="1:10">
      <c r="A163" s="220" t="s">
        <v>299</v>
      </c>
      <c r="B163" s="217">
        <v>19</v>
      </c>
      <c r="C163" s="228">
        <v>88</v>
      </c>
      <c r="D163" s="77" t="s">
        <v>525</v>
      </c>
      <c r="E163" s="217" t="s">
        <v>230</v>
      </c>
      <c r="F163" s="230"/>
      <c r="G163" s="219">
        <v>20000</v>
      </c>
      <c r="H163" s="219">
        <f t="shared" si="2"/>
        <v>-16821850</v>
      </c>
    </row>
    <row r="164" spans="1:10" s="322" customFormat="1">
      <c r="A164" s="220" t="s">
        <v>299</v>
      </c>
      <c r="B164" s="217">
        <v>19</v>
      </c>
      <c r="C164" s="228">
        <v>89</v>
      </c>
      <c r="D164" s="77" t="s">
        <v>602</v>
      </c>
      <c r="E164" s="217" t="s">
        <v>745</v>
      </c>
      <c r="F164" s="237"/>
      <c r="G164" s="219">
        <v>48000</v>
      </c>
      <c r="H164" s="219">
        <f t="shared" si="2"/>
        <v>-16869850</v>
      </c>
      <c r="J164" s="323"/>
    </row>
    <row r="165" spans="1:10" s="322" customFormat="1">
      <c r="A165" s="220" t="s">
        <v>299</v>
      </c>
      <c r="B165" s="217">
        <v>19</v>
      </c>
      <c r="C165" s="228">
        <v>90</v>
      </c>
      <c r="D165" s="77" t="s">
        <v>762</v>
      </c>
      <c r="E165" s="79" t="s">
        <v>38</v>
      </c>
      <c r="F165" s="226"/>
      <c r="G165" s="219">
        <v>30000</v>
      </c>
      <c r="H165" s="219">
        <f t="shared" si="2"/>
        <v>-16899850</v>
      </c>
      <c r="J165" s="323"/>
    </row>
    <row r="166" spans="1:10" s="322" customFormat="1">
      <c r="A166" s="220" t="s">
        <v>299</v>
      </c>
      <c r="B166" s="217">
        <v>19</v>
      </c>
      <c r="C166" s="228">
        <v>91</v>
      </c>
      <c r="D166" s="77" t="s">
        <v>756</v>
      </c>
      <c r="E166" s="217" t="s">
        <v>35</v>
      </c>
      <c r="F166" s="226"/>
      <c r="G166" s="219">
        <v>10000</v>
      </c>
      <c r="H166" s="219">
        <f t="shared" si="2"/>
        <v>-16909850</v>
      </c>
      <c r="J166" s="323"/>
    </row>
    <row r="167" spans="1:10" s="322" customFormat="1">
      <c r="A167" s="220" t="s">
        <v>299</v>
      </c>
      <c r="B167" s="217">
        <v>19</v>
      </c>
      <c r="C167" s="228">
        <v>91</v>
      </c>
      <c r="D167" s="77" t="s">
        <v>754</v>
      </c>
      <c r="E167" s="217" t="s">
        <v>35</v>
      </c>
      <c r="F167" s="226"/>
      <c r="G167" s="219">
        <v>5000</v>
      </c>
      <c r="H167" s="219">
        <f t="shared" si="2"/>
        <v>-16914850</v>
      </c>
      <c r="J167" s="323"/>
    </row>
    <row r="168" spans="1:10" s="322" customFormat="1">
      <c r="A168" s="220" t="s">
        <v>299</v>
      </c>
      <c r="B168" s="217">
        <v>19</v>
      </c>
      <c r="C168" s="228">
        <v>91</v>
      </c>
      <c r="D168" s="77" t="s">
        <v>755</v>
      </c>
      <c r="E168" s="217" t="s">
        <v>35</v>
      </c>
      <c r="F168" s="226"/>
      <c r="G168" s="219">
        <v>1000</v>
      </c>
      <c r="H168" s="219">
        <f t="shared" si="2"/>
        <v>-16915850</v>
      </c>
      <c r="J168" s="323"/>
    </row>
    <row r="169" spans="1:10" ht="31.5">
      <c r="A169" s="220" t="s">
        <v>299</v>
      </c>
      <c r="B169" s="217">
        <v>19</v>
      </c>
      <c r="C169" s="228">
        <v>92</v>
      </c>
      <c r="D169" s="77" t="s">
        <v>388</v>
      </c>
      <c r="E169" s="79" t="s">
        <v>773</v>
      </c>
      <c r="F169" s="237"/>
      <c r="G169" s="219">
        <v>200000</v>
      </c>
      <c r="H169" s="219">
        <f t="shared" si="2"/>
        <v>-17115850</v>
      </c>
    </row>
    <row r="170" spans="1:10" ht="31.5">
      <c r="A170" s="220" t="s">
        <v>299</v>
      </c>
      <c r="B170" s="217">
        <v>19</v>
      </c>
      <c r="C170" s="228">
        <v>93</v>
      </c>
      <c r="D170" s="77" t="s">
        <v>389</v>
      </c>
      <c r="E170" s="79" t="s">
        <v>773</v>
      </c>
      <c r="F170" s="237"/>
      <c r="G170" s="219">
        <v>200000</v>
      </c>
      <c r="H170" s="219">
        <f t="shared" si="2"/>
        <v>-17315850</v>
      </c>
    </row>
    <row r="171" spans="1:10" ht="31.5">
      <c r="A171" s="220" t="s">
        <v>299</v>
      </c>
      <c r="B171" s="217">
        <v>19</v>
      </c>
      <c r="C171" s="228">
        <v>94</v>
      </c>
      <c r="D171" s="77" t="s">
        <v>390</v>
      </c>
      <c r="E171" s="79" t="s">
        <v>773</v>
      </c>
      <c r="F171" s="237"/>
      <c r="G171" s="219">
        <v>200000</v>
      </c>
      <c r="H171" s="219">
        <f t="shared" si="2"/>
        <v>-17515850</v>
      </c>
    </row>
    <row r="172" spans="1:10">
      <c r="A172" s="220" t="s">
        <v>299</v>
      </c>
      <c r="B172" s="217">
        <v>19</v>
      </c>
      <c r="C172" s="228">
        <v>95</v>
      </c>
      <c r="D172" s="77" t="s">
        <v>391</v>
      </c>
      <c r="E172" s="79" t="s">
        <v>773</v>
      </c>
      <c r="F172" s="237"/>
      <c r="G172" s="219">
        <v>200000</v>
      </c>
      <c r="H172" s="219">
        <f t="shared" si="2"/>
        <v>-17715850</v>
      </c>
    </row>
    <row r="173" spans="1:10">
      <c r="A173" s="220" t="s">
        <v>299</v>
      </c>
      <c r="B173" s="217">
        <v>20</v>
      </c>
      <c r="C173" s="228">
        <v>96</v>
      </c>
      <c r="D173" s="77" t="s">
        <v>740</v>
      </c>
      <c r="E173" s="181" t="s">
        <v>106</v>
      </c>
      <c r="F173" s="230"/>
      <c r="G173" s="219">
        <v>720000</v>
      </c>
      <c r="H173" s="219">
        <f t="shared" si="2"/>
        <v>-18435850</v>
      </c>
    </row>
    <row r="174" spans="1:10">
      <c r="A174" s="220" t="s">
        <v>299</v>
      </c>
      <c r="B174" s="217">
        <v>20</v>
      </c>
      <c r="C174" s="228">
        <v>97</v>
      </c>
      <c r="D174" s="77" t="s">
        <v>759</v>
      </c>
      <c r="E174" s="217" t="s">
        <v>745</v>
      </c>
      <c r="F174" s="230"/>
      <c r="G174" s="219">
        <v>48000</v>
      </c>
      <c r="H174" s="219">
        <f t="shared" si="2"/>
        <v>-18483850</v>
      </c>
    </row>
    <row r="175" spans="1:10">
      <c r="A175" s="220" t="s">
        <v>299</v>
      </c>
      <c r="B175" s="217">
        <v>20</v>
      </c>
      <c r="C175" s="228">
        <v>98</v>
      </c>
      <c r="D175" s="77" t="s">
        <v>757</v>
      </c>
      <c r="E175" s="217" t="s">
        <v>35</v>
      </c>
      <c r="F175" s="226"/>
      <c r="G175" s="219">
        <v>12000</v>
      </c>
      <c r="H175" s="219">
        <f t="shared" si="2"/>
        <v>-18495850</v>
      </c>
    </row>
    <row r="176" spans="1:10">
      <c r="A176" s="220" t="s">
        <v>299</v>
      </c>
      <c r="B176" s="217">
        <v>20</v>
      </c>
      <c r="C176" s="228">
        <v>98</v>
      </c>
      <c r="D176" s="77" t="s">
        <v>758</v>
      </c>
      <c r="E176" s="217" t="s">
        <v>35</v>
      </c>
      <c r="F176" s="226"/>
      <c r="G176" s="219">
        <v>7000</v>
      </c>
      <c r="H176" s="219">
        <f t="shared" si="2"/>
        <v>-18502850</v>
      </c>
    </row>
    <row r="177" spans="1:8">
      <c r="A177" s="220" t="s">
        <v>299</v>
      </c>
      <c r="B177" s="217">
        <v>20</v>
      </c>
      <c r="C177" s="228">
        <v>98</v>
      </c>
      <c r="D177" s="77" t="s">
        <v>755</v>
      </c>
      <c r="E177" s="217" t="s">
        <v>35</v>
      </c>
      <c r="F177" s="226"/>
      <c r="G177" s="219">
        <v>1000</v>
      </c>
      <c r="H177" s="219">
        <f t="shared" si="2"/>
        <v>-18503850</v>
      </c>
    </row>
    <row r="178" spans="1:8" ht="31.5">
      <c r="A178" s="220" t="s">
        <v>299</v>
      </c>
      <c r="B178" s="217">
        <v>20</v>
      </c>
      <c r="C178" s="228">
        <v>99</v>
      </c>
      <c r="D178" s="77" t="s">
        <v>392</v>
      </c>
      <c r="E178" s="79" t="s">
        <v>774</v>
      </c>
      <c r="F178" s="237"/>
      <c r="G178" s="219">
        <v>150000</v>
      </c>
      <c r="H178" s="219">
        <f t="shared" si="2"/>
        <v>-18653850</v>
      </c>
    </row>
    <row r="179" spans="1:8" ht="31.5">
      <c r="A179" s="220" t="s">
        <v>299</v>
      </c>
      <c r="B179" s="217">
        <v>20</v>
      </c>
      <c r="C179" s="228">
        <v>100</v>
      </c>
      <c r="D179" s="77" t="s">
        <v>393</v>
      </c>
      <c r="E179" s="79" t="s">
        <v>774</v>
      </c>
      <c r="F179" s="237"/>
      <c r="G179" s="219">
        <v>150000</v>
      </c>
      <c r="H179" s="219">
        <f t="shared" si="2"/>
        <v>-18803850</v>
      </c>
    </row>
    <row r="180" spans="1:8" ht="31.5">
      <c r="A180" s="220" t="s">
        <v>299</v>
      </c>
      <c r="B180" s="217">
        <v>20</v>
      </c>
      <c r="C180" s="228">
        <v>101</v>
      </c>
      <c r="D180" s="77" t="s">
        <v>394</v>
      </c>
      <c r="E180" s="79" t="s">
        <v>774</v>
      </c>
      <c r="F180" s="237"/>
      <c r="G180" s="219">
        <v>150000</v>
      </c>
      <c r="H180" s="219">
        <f t="shared" si="2"/>
        <v>-18953850</v>
      </c>
    </row>
    <row r="181" spans="1:8" ht="31.5">
      <c r="A181" s="220" t="s">
        <v>299</v>
      </c>
      <c r="B181" s="217">
        <v>20</v>
      </c>
      <c r="C181" s="228">
        <v>102</v>
      </c>
      <c r="D181" s="77" t="s">
        <v>395</v>
      </c>
      <c r="E181" s="79" t="s">
        <v>774</v>
      </c>
      <c r="F181" s="237"/>
      <c r="G181" s="219">
        <v>150000</v>
      </c>
      <c r="H181" s="219">
        <f t="shared" si="2"/>
        <v>-19103850</v>
      </c>
    </row>
    <row r="182" spans="1:8">
      <c r="A182" s="220" t="s">
        <v>299</v>
      </c>
      <c r="B182" s="217">
        <v>21</v>
      </c>
      <c r="C182" s="228">
        <v>103</v>
      </c>
      <c r="D182" s="205" t="s">
        <v>604</v>
      </c>
      <c r="E182" s="217" t="s">
        <v>228</v>
      </c>
      <c r="F182" s="238"/>
      <c r="G182" s="219">
        <v>50000</v>
      </c>
      <c r="H182" s="219">
        <f t="shared" si="2"/>
        <v>-19153850</v>
      </c>
    </row>
    <row r="183" spans="1:8">
      <c r="A183" s="220" t="s">
        <v>299</v>
      </c>
      <c r="B183" s="217">
        <v>21</v>
      </c>
      <c r="C183" s="228">
        <v>103</v>
      </c>
      <c r="D183" s="77" t="s">
        <v>479</v>
      </c>
      <c r="E183" s="217" t="s">
        <v>228</v>
      </c>
      <c r="F183" s="230"/>
      <c r="G183" s="219">
        <v>10000</v>
      </c>
      <c r="H183" s="219">
        <f t="shared" si="2"/>
        <v>-19163850</v>
      </c>
    </row>
    <row r="184" spans="1:8">
      <c r="A184" s="220" t="s">
        <v>299</v>
      </c>
      <c r="B184" s="217">
        <v>21</v>
      </c>
      <c r="C184" s="228">
        <v>104</v>
      </c>
      <c r="D184" s="77" t="s">
        <v>603</v>
      </c>
      <c r="E184" s="78" t="s">
        <v>478</v>
      </c>
      <c r="F184" s="230"/>
      <c r="G184" s="219">
        <v>65000</v>
      </c>
      <c r="H184" s="219">
        <f t="shared" si="2"/>
        <v>-19228850</v>
      </c>
    </row>
    <row r="185" spans="1:8">
      <c r="A185" s="220" t="s">
        <v>299</v>
      </c>
      <c r="B185" s="217">
        <v>21</v>
      </c>
      <c r="C185" s="228">
        <v>105</v>
      </c>
      <c r="D185" s="77" t="s">
        <v>383</v>
      </c>
      <c r="E185" s="215" t="s">
        <v>16</v>
      </c>
      <c r="F185" s="230"/>
      <c r="G185" s="219">
        <v>66500</v>
      </c>
      <c r="H185" s="219">
        <f t="shared" si="2"/>
        <v>-19295350</v>
      </c>
    </row>
    <row r="186" spans="1:8">
      <c r="A186" s="220" t="s">
        <v>299</v>
      </c>
      <c r="B186" s="217">
        <v>22</v>
      </c>
      <c r="C186" s="228">
        <v>106</v>
      </c>
      <c r="D186" s="77" t="s">
        <v>741</v>
      </c>
      <c r="E186" s="181" t="s">
        <v>106</v>
      </c>
      <c r="F186" s="230"/>
      <c r="G186" s="219">
        <v>460000</v>
      </c>
      <c r="H186" s="219">
        <f t="shared" si="2"/>
        <v>-19755350</v>
      </c>
    </row>
    <row r="187" spans="1:8">
      <c r="A187" s="220" t="s">
        <v>299</v>
      </c>
      <c r="B187" s="217">
        <v>22</v>
      </c>
      <c r="C187" s="228">
        <v>107</v>
      </c>
      <c r="D187" s="77" t="s">
        <v>605</v>
      </c>
      <c r="E187" s="217" t="s">
        <v>750</v>
      </c>
      <c r="F187" s="237"/>
      <c r="G187" s="219">
        <v>9000</v>
      </c>
      <c r="H187" s="219">
        <f t="shared" si="2"/>
        <v>-19764350</v>
      </c>
    </row>
    <row r="188" spans="1:8">
      <c r="A188" s="220" t="s">
        <v>299</v>
      </c>
      <c r="B188" s="217">
        <v>22</v>
      </c>
      <c r="C188" s="228">
        <v>107</v>
      </c>
      <c r="D188" s="77" t="s">
        <v>606</v>
      </c>
      <c r="E188" s="217" t="s">
        <v>745</v>
      </c>
      <c r="F188" s="230"/>
      <c r="G188" s="219">
        <v>24000</v>
      </c>
      <c r="H188" s="219">
        <f t="shared" si="2"/>
        <v>-19788350</v>
      </c>
    </row>
    <row r="189" spans="1:8">
      <c r="A189" s="220" t="s">
        <v>299</v>
      </c>
      <c r="B189" s="217">
        <v>22</v>
      </c>
      <c r="C189" s="228">
        <v>108</v>
      </c>
      <c r="D189" s="77" t="s">
        <v>756</v>
      </c>
      <c r="E189" s="217" t="s">
        <v>35</v>
      </c>
      <c r="F189" s="226"/>
      <c r="G189" s="219">
        <v>10000</v>
      </c>
      <c r="H189" s="219">
        <f t="shared" si="2"/>
        <v>-19798350</v>
      </c>
    </row>
    <row r="190" spans="1:8">
      <c r="A190" s="220" t="s">
        <v>299</v>
      </c>
      <c r="B190" s="217">
        <v>22</v>
      </c>
      <c r="C190" s="228">
        <v>108</v>
      </c>
      <c r="D190" s="77" t="s">
        <v>754</v>
      </c>
      <c r="E190" s="217" t="s">
        <v>35</v>
      </c>
      <c r="F190" s="226"/>
      <c r="G190" s="219">
        <v>5000</v>
      </c>
      <c r="H190" s="219">
        <f t="shared" si="2"/>
        <v>-19803350</v>
      </c>
    </row>
    <row r="191" spans="1:8">
      <c r="A191" s="220" t="s">
        <v>299</v>
      </c>
      <c r="B191" s="217">
        <v>22</v>
      </c>
      <c r="C191" s="228">
        <v>108</v>
      </c>
      <c r="D191" s="77" t="s">
        <v>755</v>
      </c>
      <c r="E191" s="217" t="s">
        <v>35</v>
      </c>
      <c r="F191" s="226"/>
      <c r="G191" s="219">
        <v>1000</v>
      </c>
      <c r="H191" s="219">
        <f t="shared" si="2"/>
        <v>-19804350</v>
      </c>
    </row>
    <row r="192" spans="1:8" ht="31.5">
      <c r="A192" s="220" t="s">
        <v>299</v>
      </c>
      <c r="B192" s="217">
        <v>22</v>
      </c>
      <c r="C192" s="228">
        <v>109</v>
      </c>
      <c r="D192" s="77" t="s">
        <v>394</v>
      </c>
      <c r="E192" s="79" t="s">
        <v>774</v>
      </c>
      <c r="F192" s="237"/>
      <c r="G192" s="219">
        <v>150000</v>
      </c>
      <c r="H192" s="219">
        <f t="shared" si="2"/>
        <v>-19954350</v>
      </c>
    </row>
    <row r="193" spans="1:8" ht="31.5">
      <c r="A193" s="220" t="s">
        <v>299</v>
      </c>
      <c r="B193" s="217">
        <v>22</v>
      </c>
      <c r="C193" s="228">
        <v>110</v>
      </c>
      <c r="D193" s="77" t="s">
        <v>395</v>
      </c>
      <c r="E193" s="79" t="s">
        <v>774</v>
      </c>
      <c r="F193" s="237"/>
      <c r="G193" s="219">
        <v>150000</v>
      </c>
      <c r="H193" s="219">
        <f t="shared" si="2"/>
        <v>-20104350</v>
      </c>
    </row>
    <row r="194" spans="1:8">
      <c r="A194" s="220" t="s">
        <v>299</v>
      </c>
      <c r="B194" s="217">
        <v>23</v>
      </c>
      <c r="C194" s="228">
        <v>111</v>
      </c>
      <c r="D194" s="77" t="s">
        <v>752</v>
      </c>
      <c r="E194" s="233" t="s">
        <v>329</v>
      </c>
      <c r="F194" s="230"/>
      <c r="G194" s="219">
        <v>36000</v>
      </c>
      <c r="H194" s="219">
        <f t="shared" si="2"/>
        <v>-20140350</v>
      </c>
    </row>
    <row r="195" spans="1:8">
      <c r="A195" s="220" t="s">
        <v>299</v>
      </c>
      <c r="B195" s="217">
        <v>23</v>
      </c>
      <c r="C195" s="228">
        <v>112</v>
      </c>
      <c r="D195" s="77" t="s">
        <v>598</v>
      </c>
      <c r="E195" s="78" t="s">
        <v>750</v>
      </c>
      <c r="F195" s="230"/>
      <c r="G195" s="219">
        <f>4*3000</f>
        <v>12000</v>
      </c>
      <c r="H195" s="219">
        <f t="shared" si="2"/>
        <v>-20152350</v>
      </c>
    </row>
    <row r="196" spans="1:8">
      <c r="A196" s="220" t="s">
        <v>299</v>
      </c>
      <c r="B196" s="217">
        <v>23</v>
      </c>
      <c r="C196" s="228">
        <v>113</v>
      </c>
      <c r="D196" s="77" t="s">
        <v>591</v>
      </c>
      <c r="E196" s="217" t="s">
        <v>745</v>
      </c>
      <c r="F196" s="230"/>
      <c r="G196" s="219">
        <v>36000</v>
      </c>
      <c r="H196" s="219">
        <f t="shared" si="2"/>
        <v>-20188350</v>
      </c>
    </row>
    <row r="197" spans="1:8">
      <c r="A197" s="220" t="s">
        <v>299</v>
      </c>
      <c r="B197" s="217">
        <v>23</v>
      </c>
      <c r="C197" s="228">
        <v>114</v>
      </c>
      <c r="D197" s="77" t="s">
        <v>753</v>
      </c>
      <c r="E197" s="217" t="s">
        <v>35</v>
      </c>
      <c r="F197" s="226"/>
      <c r="G197" s="219">
        <v>15000</v>
      </c>
      <c r="H197" s="219">
        <f t="shared" si="2"/>
        <v>-20203350</v>
      </c>
    </row>
    <row r="198" spans="1:8">
      <c r="A198" s="220" t="s">
        <v>299</v>
      </c>
      <c r="B198" s="217">
        <v>23</v>
      </c>
      <c r="C198" s="228">
        <v>114</v>
      </c>
      <c r="D198" s="77" t="s">
        <v>754</v>
      </c>
      <c r="E198" s="217" t="s">
        <v>35</v>
      </c>
      <c r="F198" s="226"/>
      <c r="G198" s="219">
        <v>5000</v>
      </c>
      <c r="H198" s="219">
        <f t="shared" si="2"/>
        <v>-20208350</v>
      </c>
    </row>
    <row r="199" spans="1:8">
      <c r="A199" s="220" t="s">
        <v>299</v>
      </c>
      <c r="B199" s="217">
        <v>23</v>
      </c>
      <c r="C199" s="228">
        <v>114</v>
      </c>
      <c r="D199" s="77" t="s">
        <v>755</v>
      </c>
      <c r="E199" s="217" t="s">
        <v>35</v>
      </c>
      <c r="F199" s="226"/>
      <c r="G199" s="219">
        <v>1000</v>
      </c>
      <c r="H199" s="219">
        <f t="shared" si="2"/>
        <v>-20209350</v>
      </c>
    </row>
    <row r="200" spans="1:8">
      <c r="A200" s="220" t="s">
        <v>299</v>
      </c>
      <c r="B200" s="217">
        <v>24</v>
      </c>
      <c r="C200" s="228">
        <v>115</v>
      </c>
      <c r="D200" s="77" t="s">
        <v>763</v>
      </c>
      <c r="E200" s="233" t="s">
        <v>329</v>
      </c>
      <c r="F200" s="235"/>
      <c r="G200" s="219">
        <v>24000</v>
      </c>
      <c r="H200" s="219">
        <f t="shared" si="2"/>
        <v>-20233350</v>
      </c>
    </row>
    <row r="201" spans="1:8">
      <c r="A201" s="220" t="s">
        <v>299</v>
      </c>
      <c r="B201" s="217">
        <v>24</v>
      </c>
      <c r="C201" s="228">
        <v>116</v>
      </c>
      <c r="D201" s="205" t="s">
        <v>808</v>
      </c>
      <c r="E201" s="233" t="s">
        <v>494</v>
      </c>
      <c r="F201" s="230"/>
      <c r="G201" s="219">
        <v>14500</v>
      </c>
      <c r="H201" s="219">
        <f t="shared" si="2"/>
        <v>-20247850</v>
      </c>
    </row>
    <row r="202" spans="1:8">
      <c r="A202" s="220" t="s">
        <v>299</v>
      </c>
      <c r="B202" s="217">
        <v>24</v>
      </c>
      <c r="C202" s="228">
        <v>117</v>
      </c>
      <c r="D202" s="77" t="s">
        <v>591</v>
      </c>
      <c r="E202" s="217" t="s">
        <v>745</v>
      </c>
      <c r="F202" s="235"/>
      <c r="G202" s="219">
        <v>36000</v>
      </c>
      <c r="H202" s="219">
        <f t="shared" si="2"/>
        <v>-20283850</v>
      </c>
    </row>
    <row r="203" spans="1:8">
      <c r="A203" s="220" t="s">
        <v>299</v>
      </c>
      <c r="B203" s="217">
        <v>24</v>
      </c>
      <c r="C203" s="228">
        <v>118</v>
      </c>
      <c r="D203" s="77" t="s">
        <v>610</v>
      </c>
      <c r="E203" s="225" t="s">
        <v>58</v>
      </c>
      <c r="F203" s="235"/>
      <c r="G203" s="219">
        <v>2000</v>
      </c>
      <c r="H203" s="219">
        <f t="shared" si="2"/>
        <v>-20285850</v>
      </c>
    </row>
    <row r="204" spans="1:8" ht="31.5">
      <c r="A204" s="220" t="s">
        <v>299</v>
      </c>
      <c r="B204" s="217">
        <v>24</v>
      </c>
      <c r="C204" s="228">
        <v>118</v>
      </c>
      <c r="D204" s="77" t="s">
        <v>611</v>
      </c>
      <c r="E204" s="225" t="s">
        <v>58</v>
      </c>
      <c r="F204" s="235"/>
      <c r="G204" s="219">
        <v>15000</v>
      </c>
      <c r="H204" s="219">
        <f t="shared" si="2"/>
        <v>-20300850</v>
      </c>
    </row>
    <row r="205" spans="1:8">
      <c r="A205" s="220" t="s">
        <v>299</v>
      </c>
      <c r="B205" s="217">
        <v>24</v>
      </c>
      <c r="C205" s="228">
        <v>119</v>
      </c>
      <c r="D205" s="77" t="s">
        <v>608</v>
      </c>
      <c r="E205" s="239" t="s">
        <v>43</v>
      </c>
      <c r="F205" s="235"/>
      <c r="G205" s="219">
        <v>100000</v>
      </c>
      <c r="H205" s="219">
        <f t="shared" ref="H205:H268" si="3">H204+F205-G205</f>
        <v>-20400850</v>
      </c>
    </row>
    <row r="206" spans="1:8">
      <c r="A206" s="220" t="s">
        <v>299</v>
      </c>
      <c r="B206" s="217">
        <v>24</v>
      </c>
      <c r="C206" s="228">
        <v>120</v>
      </c>
      <c r="D206" s="77" t="s">
        <v>609</v>
      </c>
      <c r="E206" s="239" t="s">
        <v>43</v>
      </c>
      <c r="F206" s="235"/>
      <c r="G206" s="219">
        <v>200000</v>
      </c>
      <c r="H206" s="219">
        <f t="shared" si="3"/>
        <v>-20600850</v>
      </c>
    </row>
    <row r="207" spans="1:8">
      <c r="A207" s="220" t="s">
        <v>299</v>
      </c>
      <c r="B207" s="217">
        <v>24</v>
      </c>
      <c r="C207" s="220">
        <v>121</v>
      </c>
      <c r="D207" s="77" t="s">
        <v>756</v>
      </c>
      <c r="E207" s="217" t="s">
        <v>35</v>
      </c>
      <c r="F207" s="226"/>
      <c r="G207" s="219">
        <v>10000</v>
      </c>
      <c r="H207" s="219">
        <f t="shared" si="3"/>
        <v>-20610850</v>
      </c>
    </row>
    <row r="208" spans="1:8">
      <c r="A208" s="220" t="s">
        <v>299</v>
      </c>
      <c r="B208" s="217">
        <v>24</v>
      </c>
      <c r="C208" s="228">
        <v>121</v>
      </c>
      <c r="D208" s="77" t="s">
        <v>754</v>
      </c>
      <c r="E208" s="217" t="s">
        <v>35</v>
      </c>
      <c r="F208" s="226"/>
      <c r="G208" s="219">
        <v>5000</v>
      </c>
      <c r="H208" s="219">
        <f t="shared" si="3"/>
        <v>-20615850</v>
      </c>
    </row>
    <row r="209" spans="1:10">
      <c r="A209" s="220" t="s">
        <v>299</v>
      </c>
      <c r="B209" s="217">
        <v>24</v>
      </c>
      <c r="C209" s="228">
        <v>121</v>
      </c>
      <c r="D209" s="77" t="s">
        <v>755</v>
      </c>
      <c r="E209" s="217" t="s">
        <v>35</v>
      </c>
      <c r="F209" s="226"/>
      <c r="G209" s="219">
        <v>1000</v>
      </c>
      <c r="H209" s="219">
        <f t="shared" si="3"/>
        <v>-20616850</v>
      </c>
    </row>
    <row r="210" spans="1:10">
      <c r="A210" s="220" t="s">
        <v>299</v>
      </c>
      <c r="B210" s="217">
        <v>24</v>
      </c>
      <c r="C210" s="228">
        <v>122</v>
      </c>
      <c r="D210" s="77" t="s">
        <v>607</v>
      </c>
      <c r="E210" s="234" t="s">
        <v>16</v>
      </c>
      <c r="F210" s="229"/>
      <c r="G210" s="219">
        <v>84315</v>
      </c>
      <c r="H210" s="219">
        <f t="shared" si="3"/>
        <v>-20701165</v>
      </c>
    </row>
    <row r="211" spans="1:10">
      <c r="A211" s="220" t="s">
        <v>299</v>
      </c>
      <c r="B211" s="217">
        <v>25</v>
      </c>
      <c r="C211" s="228">
        <v>123</v>
      </c>
      <c r="D211" s="77" t="s">
        <v>616</v>
      </c>
      <c r="E211" s="223" t="s">
        <v>232</v>
      </c>
      <c r="F211" s="235"/>
      <c r="G211" s="219">
        <v>4000</v>
      </c>
      <c r="H211" s="219">
        <f t="shared" si="3"/>
        <v>-20705165</v>
      </c>
    </row>
    <row r="212" spans="1:10">
      <c r="A212" s="220" t="s">
        <v>299</v>
      </c>
      <c r="B212" s="217">
        <v>25</v>
      </c>
      <c r="C212" s="228">
        <v>124</v>
      </c>
      <c r="D212" s="77" t="s">
        <v>618</v>
      </c>
      <c r="E212" s="223" t="s">
        <v>232</v>
      </c>
      <c r="F212" s="235"/>
      <c r="G212" s="219">
        <v>6000</v>
      </c>
      <c r="H212" s="219">
        <f t="shared" si="3"/>
        <v>-20711165</v>
      </c>
    </row>
    <row r="213" spans="1:10">
      <c r="A213" s="220" t="s">
        <v>299</v>
      </c>
      <c r="B213" s="217">
        <v>25</v>
      </c>
      <c r="C213" s="228">
        <v>125</v>
      </c>
      <c r="D213" s="77" t="s">
        <v>384</v>
      </c>
      <c r="E213" s="222" t="s">
        <v>204</v>
      </c>
      <c r="F213" s="230"/>
      <c r="G213" s="219">
        <v>12000</v>
      </c>
      <c r="H213" s="219">
        <f t="shared" si="3"/>
        <v>-20723165</v>
      </c>
    </row>
    <row r="214" spans="1:10">
      <c r="A214" s="220" t="s">
        <v>299</v>
      </c>
      <c r="B214" s="217">
        <v>25</v>
      </c>
      <c r="C214" s="228">
        <v>126</v>
      </c>
      <c r="D214" s="77" t="s">
        <v>619</v>
      </c>
      <c r="E214" s="222" t="s">
        <v>204</v>
      </c>
      <c r="F214" s="235"/>
      <c r="G214" s="219">
        <f>36*600</f>
        <v>21600</v>
      </c>
      <c r="H214" s="219">
        <f t="shared" si="3"/>
        <v>-20744765</v>
      </c>
    </row>
    <row r="215" spans="1:10">
      <c r="A215" s="217" t="s">
        <v>299</v>
      </c>
      <c r="B215" s="217">
        <v>25</v>
      </c>
      <c r="C215" s="228">
        <v>127</v>
      </c>
      <c r="D215" s="240" t="s">
        <v>401</v>
      </c>
      <c r="E215" s="78" t="s">
        <v>402</v>
      </c>
      <c r="F215" s="230"/>
      <c r="G215" s="219">
        <v>675000</v>
      </c>
      <c r="H215" s="219">
        <f t="shared" si="3"/>
        <v>-21419765</v>
      </c>
      <c r="J215" s="205"/>
    </row>
    <row r="216" spans="1:10">
      <c r="A216" s="217" t="s">
        <v>299</v>
      </c>
      <c r="B216" s="217">
        <v>25</v>
      </c>
      <c r="C216" s="228">
        <v>128</v>
      </c>
      <c r="D216" s="240" t="s">
        <v>403</v>
      </c>
      <c r="E216" s="238" t="s">
        <v>404</v>
      </c>
      <c r="F216" s="238"/>
      <c r="G216" s="219">
        <v>550000</v>
      </c>
      <c r="H216" s="219">
        <f t="shared" si="3"/>
        <v>-21969765</v>
      </c>
      <c r="J216" s="205"/>
    </row>
    <row r="217" spans="1:10">
      <c r="A217" s="217" t="s">
        <v>299</v>
      </c>
      <c r="B217" s="217">
        <v>25</v>
      </c>
      <c r="C217" s="228">
        <v>129</v>
      </c>
      <c r="D217" s="240" t="s">
        <v>405</v>
      </c>
      <c r="E217" s="238" t="s">
        <v>406</v>
      </c>
      <c r="F217" s="238"/>
      <c r="G217" s="219">
        <v>450000</v>
      </c>
      <c r="H217" s="219">
        <f t="shared" si="3"/>
        <v>-22419765</v>
      </c>
      <c r="J217" s="205"/>
    </row>
    <row r="218" spans="1:10">
      <c r="A218" s="217" t="s">
        <v>299</v>
      </c>
      <c r="B218" s="217">
        <v>25</v>
      </c>
      <c r="C218" s="228">
        <v>130</v>
      </c>
      <c r="D218" s="240" t="s">
        <v>407</v>
      </c>
      <c r="E218" s="238" t="s">
        <v>408</v>
      </c>
      <c r="F218" s="238"/>
      <c r="G218" s="219">
        <v>125000</v>
      </c>
      <c r="H218" s="219">
        <f t="shared" si="3"/>
        <v>-22544765</v>
      </c>
      <c r="J218" s="205"/>
    </row>
    <row r="219" spans="1:10">
      <c r="A219" s="217" t="s">
        <v>299</v>
      </c>
      <c r="B219" s="217">
        <v>25</v>
      </c>
      <c r="C219" s="228">
        <v>131</v>
      </c>
      <c r="D219" s="240" t="s">
        <v>409</v>
      </c>
      <c r="E219" s="238" t="s">
        <v>410</v>
      </c>
      <c r="F219" s="238"/>
      <c r="G219" s="219">
        <v>150000</v>
      </c>
      <c r="H219" s="219">
        <f t="shared" si="3"/>
        <v>-22694765</v>
      </c>
      <c r="J219" s="205"/>
    </row>
    <row r="220" spans="1:10" ht="31.5">
      <c r="A220" s="217" t="s">
        <v>299</v>
      </c>
      <c r="B220" s="217">
        <v>25</v>
      </c>
      <c r="C220" s="228">
        <v>132</v>
      </c>
      <c r="D220" s="240" t="s">
        <v>411</v>
      </c>
      <c r="E220" s="238" t="s">
        <v>412</v>
      </c>
      <c r="F220" s="238"/>
      <c r="G220" s="219">
        <v>100000</v>
      </c>
      <c r="H220" s="219">
        <f t="shared" si="3"/>
        <v>-22794765</v>
      </c>
      <c r="J220" s="205"/>
    </row>
    <row r="221" spans="1:10" ht="31.5">
      <c r="A221" s="217" t="s">
        <v>299</v>
      </c>
      <c r="B221" s="217">
        <v>25</v>
      </c>
      <c r="C221" s="228">
        <v>133</v>
      </c>
      <c r="D221" s="240" t="s">
        <v>413</v>
      </c>
      <c r="E221" s="238" t="s">
        <v>414</v>
      </c>
      <c r="F221" s="238"/>
      <c r="G221" s="219">
        <v>75000</v>
      </c>
      <c r="H221" s="219">
        <f t="shared" si="3"/>
        <v>-22869765</v>
      </c>
      <c r="J221" s="205"/>
    </row>
    <row r="222" spans="1:10" ht="31.5">
      <c r="A222" s="217" t="s">
        <v>299</v>
      </c>
      <c r="B222" s="217">
        <v>25</v>
      </c>
      <c r="C222" s="228">
        <v>134</v>
      </c>
      <c r="D222" s="240" t="s">
        <v>415</v>
      </c>
      <c r="E222" s="238" t="s">
        <v>416</v>
      </c>
      <c r="F222" s="238"/>
      <c r="G222" s="219">
        <v>150000</v>
      </c>
      <c r="H222" s="219">
        <f t="shared" si="3"/>
        <v>-23019765</v>
      </c>
      <c r="J222" s="205"/>
    </row>
    <row r="223" spans="1:10" ht="31.5">
      <c r="A223" s="217" t="s">
        <v>299</v>
      </c>
      <c r="B223" s="217">
        <v>25</v>
      </c>
      <c r="C223" s="228">
        <v>135</v>
      </c>
      <c r="D223" s="240" t="s">
        <v>417</v>
      </c>
      <c r="E223" s="238" t="s">
        <v>418</v>
      </c>
      <c r="F223" s="238"/>
      <c r="G223" s="219">
        <v>100000</v>
      </c>
      <c r="H223" s="219">
        <f t="shared" si="3"/>
        <v>-23119765</v>
      </c>
      <c r="J223" s="205"/>
    </row>
    <row r="224" spans="1:10" ht="31.5">
      <c r="A224" s="217" t="s">
        <v>299</v>
      </c>
      <c r="B224" s="217">
        <v>25</v>
      </c>
      <c r="C224" s="228">
        <v>136</v>
      </c>
      <c r="D224" s="240" t="s">
        <v>419</v>
      </c>
      <c r="E224" s="238" t="s">
        <v>420</v>
      </c>
      <c r="F224" s="238"/>
      <c r="G224" s="219">
        <v>75000</v>
      </c>
      <c r="H224" s="219">
        <f t="shared" si="3"/>
        <v>-23194765</v>
      </c>
      <c r="J224" s="205"/>
    </row>
    <row r="225" spans="1:10" ht="31.5">
      <c r="A225" s="217" t="s">
        <v>299</v>
      </c>
      <c r="B225" s="217">
        <v>25</v>
      </c>
      <c r="C225" s="228">
        <v>137</v>
      </c>
      <c r="D225" s="240" t="s">
        <v>421</v>
      </c>
      <c r="E225" s="238" t="s">
        <v>422</v>
      </c>
      <c r="F225" s="238"/>
      <c r="G225" s="219">
        <v>250000</v>
      </c>
      <c r="H225" s="219">
        <f t="shared" si="3"/>
        <v>-23444765</v>
      </c>
      <c r="J225" s="205"/>
    </row>
    <row r="226" spans="1:10" ht="31.5">
      <c r="A226" s="217" t="s">
        <v>299</v>
      </c>
      <c r="B226" s="217">
        <v>25</v>
      </c>
      <c r="C226" s="228">
        <v>138</v>
      </c>
      <c r="D226" s="240" t="s">
        <v>423</v>
      </c>
      <c r="E226" s="238" t="s">
        <v>424</v>
      </c>
      <c r="F226" s="238"/>
      <c r="G226" s="219">
        <v>150000</v>
      </c>
      <c r="H226" s="219">
        <f t="shared" si="3"/>
        <v>-23594765</v>
      </c>
      <c r="J226" s="205"/>
    </row>
    <row r="227" spans="1:10" ht="31.5">
      <c r="A227" s="217" t="s">
        <v>299</v>
      </c>
      <c r="B227" s="217">
        <v>25</v>
      </c>
      <c r="C227" s="228">
        <v>139</v>
      </c>
      <c r="D227" s="240" t="s">
        <v>425</v>
      </c>
      <c r="E227" s="238" t="s">
        <v>426</v>
      </c>
      <c r="F227" s="238"/>
      <c r="G227" s="219">
        <v>100000</v>
      </c>
      <c r="H227" s="219">
        <f t="shared" si="3"/>
        <v>-23694765</v>
      </c>
      <c r="J227" s="205"/>
    </row>
    <row r="228" spans="1:10" ht="31.5">
      <c r="A228" s="217" t="s">
        <v>299</v>
      </c>
      <c r="B228" s="217">
        <v>25</v>
      </c>
      <c r="C228" s="228">
        <v>140</v>
      </c>
      <c r="D228" s="240" t="s">
        <v>427</v>
      </c>
      <c r="E228" s="238" t="s">
        <v>428</v>
      </c>
      <c r="F228" s="238"/>
      <c r="G228" s="219">
        <v>250000</v>
      </c>
      <c r="H228" s="219">
        <f t="shared" si="3"/>
        <v>-23944765</v>
      </c>
      <c r="J228" s="205"/>
    </row>
    <row r="229" spans="1:10" ht="31.5">
      <c r="A229" s="217" t="s">
        <v>299</v>
      </c>
      <c r="B229" s="217">
        <v>25</v>
      </c>
      <c r="C229" s="228">
        <v>141</v>
      </c>
      <c r="D229" s="240" t="s">
        <v>429</v>
      </c>
      <c r="E229" s="238" t="s">
        <v>430</v>
      </c>
      <c r="F229" s="238"/>
      <c r="G229" s="219">
        <v>150000</v>
      </c>
      <c r="H229" s="219">
        <f t="shared" si="3"/>
        <v>-24094765</v>
      </c>
      <c r="J229" s="205"/>
    </row>
    <row r="230" spans="1:10" ht="31.5">
      <c r="A230" s="217" t="s">
        <v>299</v>
      </c>
      <c r="B230" s="217">
        <v>25</v>
      </c>
      <c r="C230" s="228">
        <v>142</v>
      </c>
      <c r="D230" s="240" t="s">
        <v>431</v>
      </c>
      <c r="E230" s="238" t="s">
        <v>432</v>
      </c>
      <c r="F230" s="238"/>
      <c r="G230" s="219">
        <v>100000</v>
      </c>
      <c r="H230" s="219">
        <f t="shared" si="3"/>
        <v>-24194765</v>
      </c>
      <c r="J230" s="205"/>
    </row>
    <row r="231" spans="1:10" ht="31.5">
      <c r="A231" s="217" t="s">
        <v>299</v>
      </c>
      <c r="B231" s="217">
        <v>25</v>
      </c>
      <c r="C231" s="228">
        <v>143</v>
      </c>
      <c r="D231" s="240" t="s">
        <v>707</v>
      </c>
      <c r="E231" s="238" t="s">
        <v>433</v>
      </c>
      <c r="F231" s="238"/>
      <c r="G231" s="219">
        <v>250000</v>
      </c>
      <c r="H231" s="219">
        <f t="shared" si="3"/>
        <v>-24444765</v>
      </c>
      <c r="J231" s="205"/>
    </row>
    <row r="232" spans="1:10" ht="31.5">
      <c r="A232" s="217" t="s">
        <v>299</v>
      </c>
      <c r="B232" s="217">
        <v>25</v>
      </c>
      <c r="C232" s="228">
        <v>144</v>
      </c>
      <c r="D232" s="240" t="s">
        <v>708</v>
      </c>
      <c r="E232" s="238" t="s">
        <v>434</v>
      </c>
      <c r="F232" s="216"/>
      <c r="G232" s="219">
        <v>150000</v>
      </c>
      <c r="H232" s="219">
        <f t="shared" si="3"/>
        <v>-24594765</v>
      </c>
      <c r="J232" s="205"/>
    </row>
    <row r="233" spans="1:10" ht="31.5">
      <c r="A233" s="217" t="s">
        <v>299</v>
      </c>
      <c r="B233" s="217">
        <v>25</v>
      </c>
      <c r="C233" s="228">
        <v>145</v>
      </c>
      <c r="D233" s="240" t="s">
        <v>709</v>
      </c>
      <c r="E233" s="238" t="s">
        <v>435</v>
      </c>
      <c r="F233" s="216"/>
      <c r="G233" s="219">
        <v>100000</v>
      </c>
      <c r="H233" s="219">
        <f t="shared" si="3"/>
        <v>-24694765</v>
      </c>
      <c r="J233" s="205"/>
    </row>
    <row r="234" spans="1:10">
      <c r="A234" s="217" t="s">
        <v>299</v>
      </c>
      <c r="B234" s="217">
        <v>25</v>
      </c>
      <c r="C234" s="228">
        <v>146</v>
      </c>
      <c r="D234" s="240" t="s">
        <v>436</v>
      </c>
      <c r="E234" s="238" t="s">
        <v>437</v>
      </c>
      <c r="F234" s="238"/>
      <c r="G234" s="219">
        <v>150000</v>
      </c>
      <c r="H234" s="219">
        <f t="shared" si="3"/>
        <v>-24844765</v>
      </c>
      <c r="J234" s="205"/>
    </row>
    <row r="235" spans="1:10" ht="31.5">
      <c r="A235" s="217" t="s">
        <v>299</v>
      </c>
      <c r="B235" s="217">
        <v>25</v>
      </c>
      <c r="C235" s="228">
        <v>147</v>
      </c>
      <c r="D235" s="240" t="s">
        <v>438</v>
      </c>
      <c r="E235" s="238" t="s">
        <v>439</v>
      </c>
      <c r="F235" s="238"/>
      <c r="G235" s="219">
        <v>100000</v>
      </c>
      <c r="H235" s="219">
        <f t="shared" si="3"/>
        <v>-24944765</v>
      </c>
      <c r="J235" s="205"/>
    </row>
    <row r="236" spans="1:10">
      <c r="A236" s="217" t="s">
        <v>299</v>
      </c>
      <c r="B236" s="217">
        <v>25</v>
      </c>
      <c r="C236" s="228">
        <v>148</v>
      </c>
      <c r="D236" s="240" t="s">
        <v>440</v>
      </c>
      <c r="E236" s="238" t="s">
        <v>441</v>
      </c>
      <c r="F236" s="238"/>
      <c r="G236" s="219">
        <v>75000</v>
      </c>
      <c r="H236" s="219">
        <f t="shared" si="3"/>
        <v>-25019765</v>
      </c>
      <c r="J236" s="205"/>
    </row>
    <row r="237" spans="1:10">
      <c r="A237" s="217" t="s">
        <v>299</v>
      </c>
      <c r="B237" s="217">
        <v>25</v>
      </c>
      <c r="C237" s="228">
        <v>149</v>
      </c>
      <c r="D237" s="240" t="s">
        <v>442</v>
      </c>
      <c r="E237" s="238" t="s">
        <v>443</v>
      </c>
      <c r="F237" s="238"/>
      <c r="G237" s="219">
        <v>150000</v>
      </c>
      <c r="H237" s="219">
        <f t="shared" si="3"/>
        <v>-25169765</v>
      </c>
      <c r="J237" s="205"/>
    </row>
    <row r="238" spans="1:10">
      <c r="A238" s="217" t="s">
        <v>299</v>
      </c>
      <c r="B238" s="217">
        <v>25</v>
      </c>
      <c r="C238" s="228">
        <v>150</v>
      </c>
      <c r="D238" s="240" t="s">
        <v>444</v>
      </c>
      <c r="E238" s="238" t="s">
        <v>445</v>
      </c>
      <c r="F238" s="238"/>
      <c r="G238" s="219">
        <v>100000</v>
      </c>
      <c r="H238" s="219">
        <f t="shared" si="3"/>
        <v>-25269765</v>
      </c>
      <c r="J238" s="205"/>
    </row>
    <row r="239" spans="1:10" ht="31.5">
      <c r="A239" s="217" t="s">
        <v>299</v>
      </c>
      <c r="B239" s="217">
        <v>25</v>
      </c>
      <c r="C239" s="228">
        <v>151</v>
      </c>
      <c r="D239" s="240" t="s">
        <v>446</v>
      </c>
      <c r="E239" s="238" t="s">
        <v>447</v>
      </c>
      <c r="F239" s="238"/>
      <c r="G239" s="219">
        <v>75000</v>
      </c>
      <c r="H239" s="219">
        <f t="shared" si="3"/>
        <v>-25344765</v>
      </c>
      <c r="J239" s="205"/>
    </row>
    <row r="240" spans="1:10" ht="31.5">
      <c r="A240" s="217" t="s">
        <v>299</v>
      </c>
      <c r="B240" s="217">
        <v>25</v>
      </c>
      <c r="C240" s="228">
        <v>152</v>
      </c>
      <c r="D240" s="240" t="s">
        <v>448</v>
      </c>
      <c r="E240" s="238" t="s">
        <v>449</v>
      </c>
      <c r="F240" s="238"/>
      <c r="G240" s="219">
        <v>250000</v>
      </c>
      <c r="H240" s="219">
        <f t="shared" si="3"/>
        <v>-25594765</v>
      </c>
      <c r="J240" s="205"/>
    </row>
    <row r="241" spans="1:10" ht="31.5">
      <c r="A241" s="217" t="s">
        <v>299</v>
      </c>
      <c r="B241" s="217">
        <v>25</v>
      </c>
      <c r="C241" s="228">
        <v>153</v>
      </c>
      <c r="D241" s="240" t="s">
        <v>450</v>
      </c>
      <c r="E241" s="238" t="s">
        <v>451</v>
      </c>
      <c r="F241" s="238"/>
      <c r="G241" s="219">
        <v>150000</v>
      </c>
      <c r="H241" s="219">
        <f t="shared" si="3"/>
        <v>-25744765</v>
      </c>
      <c r="J241" s="205"/>
    </row>
    <row r="242" spans="1:10" ht="31.5">
      <c r="A242" s="217" t="s">
        <v>299</v>
      </c>
      <c r="B242" s="217">
        <v>25</v>
      </c>
      <c r="C242" s="228">
        <v>154</v>
      </c>
      <c r="D242" s="240" t="s">
        <v>452</v>
      </c>
      <c r="E242" s="238" t="s">
        <v>453</v>
      </c>
      <c r="F242" s="238"/>
      <c r="G242" s="219">
        <v>100000</v>
      </c>
      <c r="H242" s="219">
        <f t="shared" si="3"/>
        <v>-25844765</v>
      </c>
      <c r="J242" s="205"/>
    </row>
    <row r="243" spans="1:10" ht="31.5">
      <c r="A243" s="217" t="s">
        <v>299</v>
      </c>
      <c r="B243" s="217">
        <v>25</v>
      </c>
      <c r="C243" s="228">
        <v>155</v>
      </c>
      <c r="D243" s="240" t="s">
        <v>454</v>
      </c>
      <c r="E243" s="238" t="s">
        <v>455</v>
      </c>
      <c r="F243" s="238"/>
      <c r="G243" s="219">
        <v>250000</v>
      </c>
      <c r="H243" s="219">
        <f t="shared" si="3"/>
        <v>-26094765</v>
      </c>
      <c r="J243" s="205"/>
    </row>
    <row r="244" spans="1:10" ht="31.5">
      <c r="A244" s="217" t="s">
        <v>299</v>
      </c>
      <c r="B244" s="217">
        <v>25</v>
      </c>
      <c r="C244" s="228">
        <v>156</v>
      </c>
      <c r="D244" s="240" t="s">
        <v>456</v>
      </c>
      <c r="E244" s="238" t="s">
        <v>457</v>
      </c>
      <c r="F244" s="238"/>
      <c r="G244" s="219">
        <v>150000</v>
      </c>
      <c r="H244" s="219">
        <f t="shared" si="3"/>
        <v>-26244765</v>
      </c>
      <c r="J244" s="205"/>
    </row>
    <row r="245" spans="1:10" ht="31.5">
      <c r="A245" s="217" t="s">
        <v>299</v>
      </c>
      <c r="B245" s="217">
        <v>25</v>
      </c>
      <c r="C245" s="228">
        <v>157</v>
      </c>
      <c r="D245" s="240" t="s">
        <v>458</v>
      </c>
      <c r="E245" s="238" t="s">
        <v>459</v>
      </c>
      <c r="F245" s="238"/>
      <c r="G245" s="219">
        <v>100000</v>
      </c>
      <c r="H245" s="219">
        <f t="shared" si="3"/>
        <v>-26344765</v>
      </c>
      <c r="J245" s="205"/>
    </row>
    <row r="246" spans="1:10" ht="31.5">
      <c r="A246" s="217" t="s">
        <v>299</v>
      </c>
      <c r="B246" s="217">
        <v>25</v>
      </c>
      <c r="C246" s="228">
        <v>158</v>
      </c>
      <c r="D246" s="240" t="s">
        <v>710</v>
      </c>
      <c r="E246" s="238" t="s">
        <v>460</v>
      </c>
      <c r="F246" s="238"/>
      <c r="G246" s="219">
        <v>250000</v>
      </c>
      <c r="H246" s="219">
        <f t="shared" si="3"/>
        <v>-26594765</v>
      </c>
      <c r="J246" s="205"/>
    </row>
    <row r="247" spans="1:10" ht="31.5">
      <c r="A247" s="217" t="s">
        <v>299</v>
      </c>
      <c r="B247" s="217">
        <v>25</v>
      </c>
      <c r="C247" s="228">
        <v>159</v>
      </c>
      <c r="D247" s="240" t="s">
        <v>711</v>
      </c>
      <c r="E247" s="238" t="s">
        <v>461</v>
      </c>
      <c r="F247" s="238"/>
      <c r="G247" s="219">
        <v>150000</v>
      </c>
      <c r="H247" s="219">
        <f t="shared" si="3"/>
        <v>-26744765</v>
      </c>
      <c r="J247" s="205"/>
    </row>
    <row r="248" spans="1:10" ht="31.5">
      <c r="A248" s="217" t="s">
        <v>299</v>
      </c>
      <c r="B248" s="217">
        <v>25</v>
      </c>
      <c r="C248" s="228">
        <v>160</v>
      </c>
      <c r="D248" s="240" t="s">
        <v>712</v>
      </c>
      <c r="E248" s="238" t="s">
        <v>462</v>
      </c>
      <c r="F248" s="238"/>
      <c r="G248" s="219">
        <v>100000</v>
      </c>
      <c r="H248" s="219">
        <f t="shared" si="3"/>
        <v>-26844765</v>
      </c>
      <c r="J248" s="205"/>
    </row>
    <row r="249" spans="1:10">
      <c r="A249" s="217" t="s">
        <v>299</v>
      </c>
      <c r="B249" s="217">
        <v>25</v>
      </c>
      <c r="C249" s="228">
        <v>161</v>
      </c>
      <c r="D249" s="240" t="s">
        <v>463</v>
      </c>
      <c r="E249" s="238" t="s">
        <v>464</v>
      </c>
      <c r="F249" s="238"/>
      <c r="G249" s="219">
        <v>100000</v>
      </c>
      <c r="H249" s="219">
        <f t="shared" si="3"/>
        <v>-26944765</v>
      </c>
      <c r="J249" s="205"/>
    </row>
    <row r="250" spans="1:10">
      <c r="A250" s="217" t="s">
        <v>299</v>
      </c>
      <c r="B250" s="217">
        <v>25</v>
      </c>
      <c r="C250" s="228">
        <v>162</v>
      </c>
      <c r="D250" s="240" t="s">
        <v>742</v>
      </c>
      <c r="E250" s="238" t="s">
        <v>465</v>
      </c>
      <c r="F250" s="238"/>
      <c r="G250" s="219">
        <v>75000</v>
      </c>
      <c r="H250" s="219">
        <f t="shared" si="3"/>
        <v>-27019765</v>
      </c>
      <c r="J250" s="205"/>
    </row>
    <row r="251" spans="1:10">
      <c r="A251" s="217" t="s">
        <v>299</v>
      </c>
      <c r="B251" s="217">
        <v>25</v>
      </c>
      <c r="C251" s="228">
        <v>163</v>
      </c>
      <c r="D251" s="240" t="s">
        <v>466</v>
      </c>
      <c r="E251" s="238" t="s">
        <v>467</v>
      </c>
      <c r="F251" s="238"/>
      <c r="G251" s="219">
        <v>50000</v>
      </c>
      <c r="H251" s="219">
        <f t="shared" si="3"/>
        <v>-27069765</v>
      </c>
      <c r="J251" s="205"/>
    </row>
    <row r="252" spans="1:10">
      <c r="A252" s="217" t="s">
        <v>299</v>
      </c>
      <c r="B252" s="217">
        <v>25</v>
      </c>
      <c r="C252" s="228">
        <v>164</v>
      </c>
      <c r="D252" s="240" t="s">
        <v>468</v>
      </c>
      <c r="E252" s="238" t="s">
        <v>469</v>
      </c>
      <c r="F252" s="238"/>
      <c r="G252" s="219">
        <v>250000</v>
      </c>
      <c r="H252" s="219">
        <f t="shared" si="3"/>
        <v>-27319765</v>
      </c>
      <c r="J252" s="205"/>
    </row>
    <row r="253" spans="1:10">
      <c r="A253" s="217" t="s">
        <v>299</v>
      </c>
      <c r="B253" s="217">
        <v>25</v>
      </c>
      <c r="C253" s="228">
        <v>165</v>
      </c>
      <c r="D253" s="240" t="s">
        <v>470</v>
      </c>
      <c r="E253" s="238" t="s">
        <v>471</v>
      </c>
      <c r="F253" s="238"/>
      <c r="G253" s="219">
        <v>225000</v>
      </c>
      <c r="H253" s="219">
        <f t="shared" si="3"/>
        <v>-27544765</v>
      </c>
      <c r="J253" s="205"/>
    </row>
    <row r="254" spans="1:10">
      <c r="A254" s="217" t="s">
        <v>299</v>
      </c>
      <c r="B254" s="217">
        <v>25</v>
      </c>
      <c r="C254" s="228">
        <v>166</v>
      </c>
      <c r="D254" s="240" t="s">
        <v>472</v>
      </c>
      <c r="E254" s="238" t="s">
        <v>473</v>
      </c>
      <c r="F254" s="238"/>
      <c r="G254" s="219">
        <v>200000</v>
      </c>
      <c r="H254" s="219">
        <f t="shared" si="3"/>
        <v>-27744765</v>
      </c>
      <c r="J254" s="205"/>
    </row>
    <row r="255" spans="1:10">
      <c r="A255" s="220" t="s">
        <v>299</v>
      </c>
      <c r="B255" s="217">
        <v>25</v>
      </c>
      <c r="C255" s="228">
        <v>167</v>
      </c>
      <c r="D255" s="77" t="s">
        <v>617</v>
      </c>
      <c r="E255" s="233" t="s">
        <v>329</v>
      </c>
      <c r="F255" s="235"/>
      <c r="G255" s="219">
        <v>28000</v>
      </c>
      <c r="H255" s="219">
        <f t="shared" si="3"/>
        <v>-27772765</v>
      </c>
    </row>
    <row r="256" spans="1:10">
      <c r="A256" s="220" t="s">
        <v>299</v>
      </c>
      <c r="B256" s="217">
        <v>25</v>
      </c>
      <c r="C256" s="228">
        <v>168</v>
      </c>
      <c r="D256" s="77" t="s">
        <v>613</v>
      </c>
      <c r="E256" s="217" t="s">
        <v>749</v>
      </c>
      <c r="F256" s="226"/>
      <c r="G256" s="219">
        <f>14*3000</f>
        <v>42000</v>
      </c>
      <c r="H256" s="219">
        <f t="shared" si="3"/>
        <v>-27814765</v>
      </c>
    </row>
    <row r="257" spans="1:10">
      <c r="A257" s="220" t="s">
        <v>299</v>
      </c>
      <c r="B257" s="217">
        <v>25</v>
      </c>
      <c r="C257" s="228">
        <v>168</v>
      </c>
      <c r="D257" s="77" t="s">
        <v>584</v>
      </c>
      <c r="E257" s="217" t="s">
        <v>750</v>
      </c>
      <c r="F257" s="226"/>
      <c r="G257" s="219">
        <f>6*3000</f>
        <v>18000</v>
      </c>
      <c r="H257" s="219">
        <f t="shared" si="3"/>
        <v>-27832765</v>
      </c>
    </row>
    <row r="258" spans="1:10">
      <c r="A258" s="220" t="s">
        <v>299</v>
      </c>
      <c r="B258" s="217">
        <v>25</v>
      </c>
      <c r="C258" s="228">
        <v>168</v>
      </c>
      <c r="D258" s="77" t="s">
        <v>614</v>
      </c>
      <c r="E258" s="225" t="s">
        <v>738</v>
      </c>
      <c r="F258" s="226"/>
      <c r="G258" s="219">
        <f>10*3000</f>
        <v>30000</v>
      </c>
      <c r="H258" s="219">
        <f t="shared" si="3"/>
        <v>-27862765</v>
      </c>
    </row>
    <row r="259" spans="1:10">
      <c r="A259" s="220" t="s">
        <v>299</v>
      </c>
      <c r="B259" s="217">
        <v>25</v>
      </c>
      <c r="C259" s="228">
        <v>168</v>
      </c>
      <c r="D259" s="77" t="s">
        <v>785</v>
      </c>
      <c r="E259" s="217" t="s">
        <v>749</v>
      </c>
      <c r="F259" s="226"/>
      <c r="G259" s="219">
        <f>49*1000</f>
        <v>49000</v>
      </c>
      <c r="H259" s="219">
        <f t="shared" si="3"/>
        <v>-27911765</v>
      </c>
    </row>
    <row r="260" spans="1:10">
      <c r="A260" s="220" t="s">
        <v>299</v>
      </c>
      <c r="B260" s="217">
        <v>25</v>
      </c>
      <c r="C260" s="228">
        <v>169</v>
      </c>
      <c r="D260" s="77" t="s">
        <v>615</v>
      </c>
      <c r="E260" s="217" t="s">
        <v>745</v>
      </c>
      <c r="F260" s="229"/>
      <c r="G260" s="219">
        <v>36000</v>
      </c>
      <c r="H260" s="219">
        <f t="shared" si="3"/>
        <v>-27947765</v>
      </c>
    </row>
    <row r="261" spans="1:10">
      <c r="A261" s="220" t="s">
        <v>299</v>
      </c>
      <c r="B261" s="217">
        <v>25</v>
      </c>
      <c r="C261" s="228">
        <v>170</v>
      </c>
      <c r="D261" s="77" t="s">
        <v>612</v>
      </c>
      <c r="E261" s="217" t="s">
        <v>63</v>
      </c>
      <c r="F261" s="226"/>
      <c r="G261" s="219">
        <v>28600</v>
      </c>
      <c r="H261" s="219">
        <f t="shared" si="3"/>
        <v>-27976365</v>
      </c>
    </row>
    <row r="262" spans="1:10">
      <c r="A262" s="220" t="s">
        <v>299</v>
      </c>
      <c r="B262" s="217">
        <v>25</v>
      </c>
      <c r="C262" s="228">
        <v>171</v>
      </c>
      <c r="D262" s="77" t="s">
        <v>809</v>
      </c>
      <c r="E262" s="225" t="s">
        <v>58</v>
      </c>
      <c r="F262" s="226"/>
      <c r="G262" s="219">
        <v>10000</v>
      </c>
      <c r="H262" s="219">
        <f t="shared" si="3"/>
        <v>-27986365</v>
      </c>
    </row>
    <row r="263" spans="1:10">
      <c r="A263" s="220" t="s">
        <v>299</v>
      </c>
      <c r="B263" s="217">
        <v>25</v>
      </c>
      <c r="C263" s="228">
        <v>172</v>
      </c>
      <c r="D263" s="77" t="s">
        <v>385</v>
      </c>
      <c r="E263" s="181" t="s">
        <v>43</v>
      </c>
      <c r="F263" s="235"/>
      <c r="G263" s="219">
        <v>100000</v>
      </c>
      <c r="H263" s="219">
        <f t="shared" si="3"/>
        <v>-28086365</v>
      </c>
    </row>
    <row r="264" spans="1:10">
      <c r="A264" s="220" t="s">
        <v>299</v>
      </c>
      <c r="B264" s="217">
        <v>25</v>
      </c>
      <c r="C264" s="228">
        <v>173</v>
      </c>
      <c r="D264" s="77" t="s">
        <v>756</v>
      </c>
      <c r="E264" s="217" t="s">
        <v>35</v>
      </c>
      <c r="F264" s="226"/>
      <c r="G264" s="219">
        <v>10000</v>
      </c>
      <c r="H264" s="219">
        <f t="shared" si="3"/>
        <v>-28096365</v>
      </c>
    </row>
    <row r="265" spans="1:10">
      <c r="A265" s="220" t="s">
        <v>299</v>
      </c>
      <c r="B265" s="217">
        <v>25</v>
      </c>
      <c r="C265" s="228">
        <v>173</v>
      </c>
      <c r="D265" s="77" t="s">
        <v>754</v>
      </c>
      <c r="E265" s="217" t="s">
        <v>35</v>
      </c>
      <c r="F265" s="226"/>
      <c r="G265" s="219">
        <v>5000</v>
      </c>
      <c r="H265" s="219">
        <f t="shared" si="3"/>
        <v>-28101365</v>
      </c>
    </row>
    <row r="266" spans="1:10">
      <c r="A266" s="220" t="s">
        <v>299</v>
      </c>
      <c r="B266" s="217">
        <v>25</v>
      </c>
      <c r="C266" s="228">
        <v>173</v>
      </c>
      <c r="D266" s="77" t="s">
        <v>755</v>
      </c>
      <c r="E266" s="217" t="s">
        <v>35</v>
      </c>
      <c r="F266" s="226"/>
      <c r="G266" s="219">
        <v>1000</v>
      </c>
      <c r="H266" s="219">
        <f t="shared" si="3"/>
        <v>-28102365</v>
      </c>
    </row>
    <row r="267" spans="1:10">
      <c r="A267" s="220" t="s">
        <v>299</v>
      </c>
      <c r="B267" s="217">
        <v>25</v>
      </c>
      <c r="C267" s="228">
        <v>174</v>
      </c>
      <c r="D267" s="77" t="s">
        <v>387</v>
      </c>
      <c r="E267" s="79" t="s">
        <v>772</v>
      </c>
      <c r="F267" s="237"/>
      <c r="G267" s="219">
        <v>1800000</v>
      </c>
      <c r="H267" s="219">
        <f t="shared" si="3"/>
        <v>-29902365</v>
      </c>
    </row>
    <row r="268" spans="1:10">
      <c r="A268" s="217" t="s">
        <v>496</v>
      </c>
      <c r="B268" s="241">
        <v>1</v>
      </c>
      <c r="C268" s="228">
        <v>175</v>
      </c>
      <c r="D268" s="240" t="s">
        <v>620</v>
      </c>
      <c r="E268" s="222" t="s">
        <v>204</v>
      </c>
      <c r="F268" s="238"/>
      <c r="G268" s="219">
        <f>1*3500</f>
        <v>3500</v>
      </c>
      <c r="H268" s="219">
        <f t="shared" si="3"/>
        <v>-29905865</v>
      </c>
      <c r="J268" s="205"/>
    </row>
    <row r="269" spans="1:10">
      <c r="A269" s="217" t="s">
        <v>496</v>
      </c>
      <c r="B269" s="241">
        <v>1</v>
      </c>
      <c r="C269" s="228">
        <v>175</v>
      </c>
      <c r="D269" s="240" t="s">
        <v>621</v>
      </c>
      <c r="E269" s="222" t="s">
        <v>204</v>
      </c>
      <c r="F269" s="238"/>
      <c r="G269" s="219">
        <f>5*5000</f>
        <v>25000</v>
      </c>
      <c r="H269" s="219">
        <f t="shared" ref="H269:H271" si="4">H268+F269-G269</f>
        <v>-29930865</v>
      </c>
      <c r="J269" s="205"/>
    </row>
    <row r="270" spans="1:10">
      <c r="A270" s="217" t="s">
        <v>496</v>
      </c>
      <c r="B270" s="217">
        <v>2</v>
      </c>
      <c r="C270" s="228">
        <v>176</v>
      </c>
      <c r="D270" s="240" t="s">
        <v>704</v>
      </c>
      <c r="E270" s="217" t="s">
        <v>235</v>
      </c>
      <c r="F270" s="238"/>
      <c r="G270" s="219">
        <f>33000</f>
        <v>33000</v>
      </c>
      <c r="H270" s="219">
        <f t="shared" si="4"/>
        <v>-29963865</v>
      </c>
      <c r="J270" s="205"/>
    </row>
    <row r="271" spans="1:10">
      <c r="A271" s="217" t="s">
        <v>496</v>
      </c>
      <c r="B271" s="217">
        <v>2</v>
      </c>
      <c r="C271" s="228">
        <v>177</v>
      </c>
      <c r="D271" s="240" t="s">
        <v>703</v>
      </c>
      <c r="E271" s="225" t="s">
        <v>204</v>
      </c>
      <c r="F271" s="238"/>
      <c r="G271" s="219">
        <f>3*5000</f>
        <v>15000</v>
      </c>
      <c r="H271" s="219">
        <f t="shared" si="4"/>
        <v>-29978865</v>
      </c>
      <c r="J271" s="205"/>
    </row>
    <row r="272" spans="1:10">
      <c r="A272" s="361" t="s">
        <v>300</v>
      </c>
      <c r="B272" s="362"/>
      <c r="C272" s="362"/>
      <c r="D272" s="362"/>
      <c r="E272" s="363"/>
      <c r="F272" s="242">
        <f>SUM(F88:F266)</f>
        <v>0</v>
      </c>
      <c r="G272" s="243">
        <f>SUM(G11:G271)</f>
        <v>29978865</v>
      </c>
      <c r="H272" s="243">
        <f>F272-G272</f>
        <v>-29978865</v>
      </c>
    </row>
    <row r="318" spans="1:10" s="31" customFormat="1">
      <c r="A318" s="205"/>
      <c r="B318" s="205"/>
      <c r="C318" s="205"/>
      <c r="D318" s="205"/>
      <c r="E318" s="244"/>
      <c r="F318" s="245"/>
      <c r="G318" s="246"/>
      <c r="H318" s="246"/>
      <c r="J318" s="247"/>
    </row>
    <row r="319" spans="1:10" s="31" customFormat="1">
      <c r="A319" s="205"/>
      <c r="B319" s="205"/>
      <c r="C319" s="205"/>
      <c r="D319" s="205"/>
      <c r="E319" s="244"/>
      <c r="F319" s="245"/>
      <c r="G319" s="246"/>
      <c r="H319" s="246"/>
      <c r="J319" s="247"/>
    </row>
    <row r="320" spans="1:10" s="31" customFormat="1">
      <c r="A320" s="205"/>
      <c r="B320" s="205"/>
      <c r="C320" s="205"/>
      <c r="D320" s="205"/>
      <c r="E320" s="244"/>
      <c r="F320" s="245"/>
      <c r="G320" s="246"/>
      <c r="H320" s="246"/>
      <c r="J320" s="247"/>
    </row>
    <row r="321" spans="1:10" s="31" customFormat="1">
      <c r="A321" s="205"/>
      <c r="B321" s="205"/>
      <c r="C321" s="205"/>
      <c r="D321" s="205"/>
      <c r="E321" s="244"/>
      <c r="F321" s="245"/>
      <c r="G321" s="246"/>
      <c r="H321" s="246"/>
      <c r="J321" s="247"/>
    </row>
    <row r="322" spans="1:10" s="31" customFormat="1">
      <c r="A322" s="205"/>
      <c r="B322" s="205"/>
      <c r="C322" s="205"/>
      <c r="D322" s="205"/>
      <c r="E322" s="244"/>
      <c r="F322" s="245"/>
      <c r="G322" s="246"/>
      <c r="H322" s="246"/>
      <c r="J322" s="247"/>
    </row>
    <row r="323" spans="1:10" s="31" customFormat="1">
      <c r="A323" s="205"/>
      <c r="B323" s="205"/>
      <c r="C323" s="205"/>
      <c r="D323" s="205"/>
      <c r="E323" s="244"/>
      <c r="F323" s="245"/>
      <c r="G323" s="246"/>
      <c r="H323" s="246"/>
      <c r="J323" s="247"/>
    </row>
    <row r="324" spans="1:10" s="31" customFormat="1">
      <c r="A324" s="205"/>
      <c r="B324" s="205"/>
      <c r="C324" s="205"/>
      <c r="D324" s="205"/>
      <c r="E324" s="244"/>
      <c r="F324" s="245"/>
      <c r="G324" s="246"/>
      <c r="H324" s="246"/>
      <c r="J324" s="247"/>
    </row>
    <row r="325" spans="1:10" s="31" customFormat="1">
      <c r="A325" s="205"/>
      <c r="B325" s="205"/>
      <c r="C325" s="205"/>
      <c r="D325" s="205"/>
      <c r="E325" s="244"/>
      <c r="F325" s="245"/>
      <c r="G325" s="246"/>
      <c r="H325" s="246"/>
      <c r="J325" s="247"/>
    </row>
    <row r="383" spans="1:10" s="31" customFormat="1">
      <c r="A383" s="205"/>
      <c r="B383" s="205"/>
      <c r="C383" s="205"/>
      <c r="D383" s="205"/>
      <c r="E383" s="244"/>
      <c r="F383" s="245"/>
      <c r="G383" s="246"/>
      <c r="H383" s="246"/>
      <c r="J383" s="247"/>
    </row>
    <row r="384" spans="1:10" s="31" customFormat="1">
      <c r="A384" s="205"/>
      <c r="B384" s="205"/>
      <c r="C384" s="205"/>
      <c r="D384" s="205"/>
      <c r="E384" s="244"/>
      <c r="F384" s="245"/>
      <c r="G384" s="246"/>
      <c r="H384" s="246"/>
      <c r="J384" s="247"/>
    </row>
    <row r="385" spans="1:10" s="31" customFormat="1">
      <c r="A385" s="205"/>
      <c r="B385" s="205"/>
      <c r="C385" s="205"/>
      <c r="D385" s="205"/>
      <c r="E385" s="244"/>
      <c r="F385" s="245"/>
      <c r="G385" s="246"/>
      <c r="H385" s="246"/>
      <c r="J385" s="247"/>
    </row>
    <row r="386" spans="1:10" s="31" customFormat="1">
      <c r="A386" s="205"/>
      <c r="B386" s="205"/>
      <c r="C386" s="205"/>
      <c r="D386" s="205"/>
      <c r="E386" s="244"/>
      <c r="F386" s="245"/>
      <c r="G386" s="246"/>
      <c r="H386" s="246"/>
      <c r="J386" s="247"/>
    </row>
    <row r="387" spans="1:10" s="31" customFormat="1">
      <c r="A387" s="205"/>
      <c r="B387" s="205"/>
      <c r="C387" s="205"/>
      <c r="D387" s="205"/>
      <c r="E387" s="244"/>
      <c r="F387" s="245"/>
      <c r="G387" s="246"/>
      <c r="H387" s="246"/>
      <c r="J387" s="247"/>
    </row>
    <row r="388" spans="1:10" s="31" customFormat="1">
      <c r="A388" s="205"/>
      <c r="B388" s="205"/>
      <c r="C388" s="205"/>
      <c r="D388" s="205"/>
      <c r="E388" s="244"/>
      <c r="F388" s="245"/>
      <c r="G388" s="246"/>
      <c r="H388" s="246"/>
      <c r="J388" s="247"/>
    </row>
    <row r="389" spans="1:10" s="31" customFormat="1">
      <c r="A389" s="205"/>
      <c r="B389" s="205"/>
      <c r="C389" s="205"/>
      <c r="D389" s="205"/>
      <c r="E389" s="244"/>
      <c r="F389" s="245"/>
      <c r="G389" s="246"/>
      <c r="H389" s="246"/>
      <c r="J389" s="247"/>
    </row>
    <row r="390" spans="1:10" s="31" customFormat="1">
      <c r="A390" s="205"/>
      <c r="B390" s="205"/>
      <c r="C390" s="205"/>
      <c r="D390" s="205"/>
      <c r="E390" s="244"/>
      <c r="F390" s="245"/>
      <c r="G390" s="246"/>
      <c r="H390" s="246"/>
      <c r="J390" s="247"/>
    </row>
    <row r="440" spans="1:10" s="31" customFormat="1">
      <c r="A440" s="205"/>
      <c r="B440" s="205"/>
      <c r="C440" s="205"/>
      <c r="D440" s="205"/>
      <c r="E440" s="244"/>
      <c r="F440" s="245"/>
      <c r="G440" s="246"/>
      <c r="H440" s="246"/>
      <c r="J440" s="247"/>
    </row>
    <row r="441" spans="1:10" s="31" customFormat="1">
      <c r="A441" s="205"/>
      <c r="B441" s="205"/>
      <c r="C441" s="205"/>
      <c r="D441" s="205"/>
      <c r="E441" s="244"/>
      <c r="F441" s="245"/>
      <c r="G441" s="246"/>
      <c r="H441" s="246"/>
      <c r="J441" s="247"/>
    </row>
    <row r="442" spans="1:10" s="31" customFormat="1">
      <c r="A442" s="205"/>
      <c r="B442" s="205"/>
      <c r="C442" s="205"/>
      <c r="D442" s="205"/>
      <c r="E442" s="244"/>
      <c r="F442" s="245"/>
      <c r="G442" s="246"/>
      <c r="H442" s="246"/>
      <c r="J442" s="247"/>
    </row>
    <row r="443" spans="1:10" s="31" customFormat="1">
      <c r="A443" s="205"/>
      <c r="B443" s="205"/>
      <c r="C443" s="205"/>
      <c r="D443" s="205"/>
      <c r="E443" s="244"/>
      <c r="F443" s="245"/>
      <c r="G443" s="246"/>
      <c r="H443" s="246"/>
      <c r="J443" s="247"/>
    </row>
    <row r="444" spans="1:10" s="31" customFormat="1">
      <c r="A444" s="205"/>
      <c r="B444" s="205"/>
      <c r="C444" s="205"/>
      <c r="D444" s="205"/>
      <c r="E444" s="244"/>
      <c r="F444" s="245"/>
      <c r="G444" s="246"/>
      <c r="H444" s="246"/>
      <c r="J444" s="247"/>
    </row>
    <row r="445" spans="1:10" s="31" customFormat="1">
      <c r="A445" s="205"/>
      <c r="B445" s="205"/>
      <c r="C445" s="205"/>
      <c r="D445" s="205"/>
      <c r="E445" s="244"/>
      <c r="F445" s="245"/>
      <c r="G445" s="246"/>
      <c r="H445" s="246"/>
      <c r="J445" s="247"/>
    </row>
    <row r="446" spans="1:10" s="31" customFormat="1">
      <c r="A446" s="205"/>
      <c r="B446" s="205"/>
      <c r="C446" s="205"/>
      <c r="D446" s="205"/>
      <c r="E446" s="244"/>
      <c r="F446" s="245"/>
      <c r="G446" s="246"/>
      <c r="H446" s="246"/>
      <c r="J446" s="247"/>
    </row>
    <row r="496" spans="1:10" s="31" customFormat="1">
      <c r="A496" s="205"/>
      <c r="B496" s="205"/>
      <c r="C496" s="205"/>
      <c r="D496" s="205"/>
      <c r="E496" s="244"/>
      <c r="F496" s="245"/>
      <c r="G496" s="246"/>
      <c r="H496" s="246"/>
      <c r="J496" s="247"/>
    </row>
    <row r="497" spans="1:10" s="31" customFormat="1">
      <c r="A497" s="205"/>
      <c r="B497" s="205"/>
      <c r="C497" s="205"/>
      <c r="D497" s="205"/>
      <c r="E497" s="244"/>
      <c r="F497" s="245"/>
      <c r="G497" s="246"/>
      <c r="H497" s="246"/>
      <c r="J497" s="247"/>
    </row>
    <row r="498" spans="1:10" s="31" customFormat="1">
      <c r="A498" s="205"/>
      <c r="B498" s="205"/>
      <c r="C498" s="205"/>
      <c r="D498" s="205"/>
      <c r="E498" s="244"/>
      <c r="F498" s="245"/>
      <c r="G498" s="246"/>
      <c r="H498" s="246"/>
      <c r="J498" s="247"/>
    </row>
    <row r="499" spans="1:10" s="31" customFormat="1">
      <c r="A499" s="205"/>
      <c r="B499" s="205"/>
      <c r="C499" s="205"/>
      <c r="D499" s="205"/>
      <c r="E499" s="244"/>
      <c r="F499" s="245"/>
      <c r="G499" s="246"/>
      <c r="H499" s="246"/>
      <c r="J499" s="247"/>
    </row>
    <row r="500" spans="1:10" s="31" customFormat="1">
      <c r="A500" s="205"/>
      <c r="B500" s="205"/>
      <c r="C500" s="205"/>
      <c r="D500" s="205"/>
      <c r="E500" s="244"/>
      <c r="F500" s="245"/>
      <c r="G500" s="246"/>
      <c r="H500" s="246"/>
      <c r="J500" s="247"/>
    </row>
    <row r="501" spans="1:10" s="31" customFormat="1">
      <c r="A501" s="205"/>
      <c r="B501" s="205"/>
      <c r="C501" s="205"/>
      <c r="D501" s="205"/>
      <c r="E501" s="244"/>
      <c r="F501" s="245"/>
      <c r="G501" s="246"/>
      <c r="H501" s="246"/>
      <c r="J501" s="247"/>
    </row>
    <row r="502" spans="1:10" s="31" customFormat="1">
      <c r="A502" s="205"/>
      <c r="B502" s="205"/>
      <c r="C502" s="205"/>
      <c r="D502" s="205"/>
      <c r="E502" s="244"/>
      <c r="F502" s="245"/>
      <c r="G502" s="246"/>
      <c r="H502" s="246"/>
      <c r="J502" s="247"/>
    </row>
    <row r="503" spans="1:10" s="31" customFormat="1">
      <c r="A503" s="205"/>
      <c r="B503" s="205"/>
      <c r="C503" s="205"/>
      <c r="D503" s="205"/>
      <c r="E503" s="244"/>
      <c r="F503" s="245"/>
      <c r="G503" s="246"/>
      <c r="H503" s="246"/>
      <c r="J503" s="247"/>
    </row>
    <row r="541" spans="1:10" s="31" customFormat="1">
      <c r="A541" s="205"/>
      <c r="B541" s="205"/>
      <c r="C541" s="205"/>
      <c r="D541" s="205"/>
      <c r="E541" s="244"/>
      <c r="F541" s="245"/>
      <c r="G541" s="246"/>
      <c r="H541" s="246"/>
      <c r="J541" s="247"/>
    </row>
    <row r="542" spans="1:10" s="31" customFormat="1">
      <c r="A542" s="205"/>
      <c r="B542" s="205"/>
      <c r="C542" s="205"/>
      <c r="D542" s="205"/>
      <c r="E542" s="244"/>
      <c r="F542" s="245"/>
      <c r="G542" s="246"/>
      <c r="H542" s="246"/>
      <c r="J542" s="247"/>
    </row>
    <row r="543" spans="1:10" s="31" customFormat="1">
      <c r="A543" s="205"/>
      <c r="B543" s="205"/>
      <c r="C543" s="205"/>
      <c r="D543" s="205"/>
      <c r="E543" s="244"/>
      <c r="F543" s="245"/>
      <c r="G543" s="246"/>
      <c r="H543" s="246"/>
      <c r="J543" s="247"/>
    </row>
    <row r="544" spans="1:10" s="31" customFormat="1">
      <c r="A544" s="205"/>
      <c r="B544" s="205"/>
      <c r="C544" s="205"/>
      <c r="D544" s="205"/>
      <c r="E544" s="244"/>
      <c r="F544" s="245"/>
      <c r="G544" s="246"/>
      <c r="H544" s="246"/>
      <c r="J544" s="247"/>
    </row>
    <row r="545" spans="1:10" s="31" customFormat="1">
      <c r="A545" s="205"/>
      <c r="B545" s="205"/>
      <c r="C545" s="205"/>
      <c r="D545" s="205"/>
      <c r="E545" s="244"/>
      <c r="F545" s="245"/>
      <c r="G545" s="246"/>
      <c r="H545" s="246"/>
      <c r="J545" s="247"/>
    </row>
    <row r="546" spans="1:10" s="31" customFormat="1">
      <c r="A546" s="205"/>
      <c r="B546" s="205"/>
      <c r="C546" s="205"/>
      <c r="D546" s="205"/>
      <c r="E546" s="244"/>
      <c r="F546" s="245"/>
      <c r="G546" s="246"/>
      <c r="H546" s="246"/>
      <c r="J546" s="247"/>
    </row>
    <row r="547" spans="1:10" s="31" customFormat="1">
      <c r="A547" s="205"/>
      <c r="B547" s="205"/>
      <c r="C547" s="205"/>
      <c r="D547" s="205"/>
      <c r="E547" s="244"/>
      <c r="F547" s="245"/>
      <c r="G547" s="246"/>
      <c r="H547" s="246"/>
      <c r="J547" s="247"/>
    </row>
    <row r="548" spans="1:10" s="31" customFormat="1">
      <c r="A548" s="205"/>
      <c r="B548" s="205"/>
      <c r="C548" s="205"/>
      <c r="D548" s="205"/>
      <c r="E548" s="244"/>
      <c r="F548" s="245"/>
      <c r="G548" s="246"/>
      <c r="H548" s="246"/>
      <c r="J548" s="247"/>
    </row>
  </sheetData>
  <mergeCells count="10">
    <mergeCell ref="A272:E272"/>
    <mergeCell ref="A2:H2"/>
    <mergeCell ref="A3:H3"/>
    <mergeCell ref="A4:H4"/>
    <mergeCell ref="A5:H5"/>
    <mergeCell ref="C8:C9"/>
    <mergeCell ref="D8:D9"/>
    <mergeCell ref="E8:E9"/>
    <mergeCell ref="A8:B9"/>
    <mergeCell ref="A10:B10"/>
  </mergeCells>
  <phoneticPr fontId="23" type="noConversion"/>
  <pageMargins left="0.7" right="0.7" top="0.75" bottom="0.75" header="0.3" footer="0.3"/>
  <pageSetup paperSize="5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K456"/>
  <sheetViews>
    <sheetView tabSelected="1" zoomScale="80" zoomScaleNormal="80" zoomScalePageLayoutView="80" workbookViewId="0">
      <selection activeCell="D21" sqref="D21"/>
    </sheetView>
  </sheetViews>
  <sheetFormatPr defaultColWidth="8.85546875" defaultRowHeight="15.75"/>
  <cols>
    <col min="1" max="2" width="8.85546875" style="5"/>
    <col min="3" max="3" width="11.42578125" style="5" customWidth="1"/>
    <col min="4" max="4" width="72.5703125" style="5" customWidth="1"/>
    <col min="5" max="5" width="9.140625" style="4" customWidth="1"/>
    <col min="6" max="6" width="17.28515625" style="98" customWidth="1"/>
    <col min="7" max="7" width="16.85546875" style="5" customWidth="1"/>
    <col min="8" max="8" width="20.140625" style="98" customWidth="1"/>
    <col min="9" max="9" width="9.42578125" style="5" bestFit="1" customWidth="1"/>
    <col min="10" max="10" width="14.42578125" style="5" bestFit="1" customWidth="1"/>
    <col min="11" max="16384" width="8.85546875" style="5"/>
  </cols>
  <sheetData>
    <row r="6" spans="1:10">
      <c r="A6" s="385" t="s">
        <v>337</v>
      </c>
      <c r="B6" s="385"/>
      <c r="C6" s="385"/>
      <c r="D6" s="385"/>
      <c r="E6" s="385"/>
      <c r="F6" s="385"/>
      <c r="G6" s="385"/>
      <c r="H6" s="385"/>
    </row>
    <row r="7" spans="1:10" s="198" customFormat="1" ht="15" customHeight="1">
      <c r="A7" s="340" t="s">
        <v>361</v>
      </c>
      <c r="B7" s="340"/>
      <c r="C7" s="340"/>
      <c r="D7" s="340"/>
      <c r="E7" s="340"/>
      <c r="F7" s="340"/>
      <c r="G7" s="340"/>
      <c r="H7" s="340"/>
    </row>
    <row r="8" spans="1:10">
      <c r="A8" s="385" t="s">
        <v>281</v>
      </c>
      <c r="B8" s="385"/>
      <c r="C8" s="385"/>
      <c r="D8" s="385"/>
      <c r="E8" s="385"/>
      <c r="F8" s="385"/>
      <c r="G8" s="385"/>
      <c r="H8" s="385"/>
    </row>
    <row r="9" spans="1:10">
      <c r="A9" s="386" t="s">
        <v>360</v>
      </c>
      <c r="B9" s="386"/>
      <c r="C9" s="386"/>
      <c r="D9" s="386"/>
      <c r="E9" s="386"/>
      <c r="F9" s="386"/>
      <c r="G9" s="386"/>
      <c r="H9" s="386"/>
    </row>
    <row r="10" spans="1:10">
      <c r="A10" s="387"/>
      <c r="B10" s="387"/>
      <c r="C10" s="387"/>
      <c r="D10" s="387"/>
      <c r="E10" s="387"/>
      <c r="F10" s="387"/>
      <c r="G10" s="387"/>
      <c r="H10" s="387"/>
    </row>
    <row r="11" spans="1:10">
      <c r="A11" s="4"/>
      <c r="B11" s="4"/>
      <c r="C11" s="4"/>
      <c r="G11" s="6"/>
    </row>
    <row r="12" spans="1:10">
      <c r="A12" s="388" t="s">
        <v>289</v>
      </c>
      <c r="B12" s="389"/>
      <c r="C12" s="392" t="s">
        <v>290</v>
      </c>
      <c r="D12" s="382" t="s">
        <v>291</v>
      </c>
      <c r="E12" s="392" t="s">
        <v>292</v>
      </c>
      <c r="F12" s="379" t="s">
        <v>293</v>
      </c>
      <c r="G12" s="382" t="s">
        <v>294</v>
      </c>
      <c r="H12" s="379" t="s">
        <v>295</v>
      </c>
    </row>
    <row r="13" spans="1:10">
      <c r="A13" s="390"/>
      <c r="B13" s="391"/>
      <c r="C13" s="393"/>
      <c r="D13" s="383"/>
      <c r="E13" s="393"/>
      <c r="F13" s="380"/>
      <c r="G13" s="383"/>
      <c r="H13" s="380"/>
    </row>
    <row r="14" spans="1:10">
      <c r="A14" s="395">
        <v>2018</v>
      </c>
      <c r="B14" s="396"/>
      <c r="C14" s="394"/>
      <c r="D14" s="384"/>
      <c r="E14" s="394"/>
      <c r="F14" s="381"/>
      <c r="G14" s="384"/>
      <c r="H14" s="381"/>
    </row>
    <row r="15" spans="1:10">
      <c r="A15" s="217" t="s">
        <v>299</v>
      </c>
      <c r="B15" s="217">
        <v>6</v>
      </c>
      <c r="C15" s="215">
        <v>71</v>
      </c>
      <c r="D15" s="330" t="s">
        <v>381</v>
      </c>
      <c r="E15" s="335">
        <v>1</v>
      </c>
      <c r="F15" s="219">
        <v>5870000</v>
      </c>
      <c r="G15" s="221"/>
      <c r="H15" s="219">
        <f>F15-G15</f>
        <v>5870000</v>
      </c>
      <c r="I15" s="205"/>
    </row>
    <row r="16" spans="1:10">
      <c r="A16" s="220" t="s">
        <v>298</v>
      </c>
      <c r="B16" s="264">
        <v>13</v>
      </c>
      <c r="C16" s="215">
        <v>1</v>
      </c>
      <c r="D16" s="330" t="s">
        <v>682</v>
      </c>
      <c r="E16" s="335" t="s">
        <v>276</v>
      </c>
      <c r="F16" s="219">
        <f>2*375000</f>
        <v>750000</v>
      </c>
      <c r="G16" s="248"/>
      <c r="H16" s="219">
        <f>H15+F16-G16</f>
        <v>6620000</v>
      </c>
      <c r="I16" s="205"/>
      <c r="J16" s="71"/>
    </row>
    <row r="17" spans="1:10">
      <c r="A17" s="220" t="s">
        <v>298</v>
      </c>
      <c r="B17" s="217">
        <v>14</v>
      </c>
      <c r="C17" s="215">
        <v>14</v>
      </c>
      <c r="D17" s="330" t="s">
        <v>684</v>
      </c>
      <c r="E17" s="335" t="s">
        <v>276</v>
      </c>
      <c r="F17" s="219">
        <f>1*375000</f>
        <v>375000</v>
      </c>
      <c r="G17" s="230"/>
      <c r="H17" s="219">
        <f t="shared" ref="H17:H80" si="0">H16+F17-G17</f>
        <v>6995000</v>
      </c>
      <c r="I17" s="205"/>
      <c r="J17" s="71"/>
    </row>
    <row r="18" spans="1:10">
      <c r="A18" s="220" t="s">
        <v>298</v>
      </c>
      <c r="B18" s="217">
        <v>14</v>
      </c>
      <c r="C18" s="215">
        <v>15</v>
      </c>
      <c r="D18" s="330" t="s">
        <v>686</v>
      </c>
      <c r="E18" s="335" t="s">
        <v>276</v>
      </c>
      <c r="F18" s="219">
        <f>1*375000</f>
        <v>375000</v>
      </c>
      <c r="G18" s="216"/>
      <c r="H18" s="219">
        <f t="shared" si="0"/>
        <v>7370000</v>
      </c>
      <c r="I18" s="205"/>
      <c r="J18" s="71"/>
    </row>
    <row r="19" spans="1:10" ht="31.5">
      <c r="A19" s="220" t="s">
        <v>298</v>
      </c>
      <c r="B19" s="217">
        <v>14</v>
      </c>
      <c r="C19" s="215">
        <v>16</v>
      </c>
      <c r="D19" s="330" t="s">
        <v>688</v>
      </c>
      <c r="E19" s="335" t="s">
        <v>276</v>
      </c>
      <c r="F19" s="219">
        <f>1*375000</f>
        <v>375000</v>
      </c>
      <c r="G19" s="229"/>
      <c r="H19" s="219">
        <f t="shared" si="0"/>
        <v>7745000</v>
      </c>
      <c r="I19" s="205"/>
      <c r="J19" s="71"/>
    </row>
    <row r="20" spans="1:10">
      <c r="A20" s="220" t="s">
        <v>298</v>
      </c>
      <c r="B20" s="264">
        <v>16</v>
      </c>
      <c r="C20" s="215">
        <v>44</v>
      </c>
      <c r="D20" s="330" t="s">
        <v>690</v>
      </c>
      <c r="E20" s="335" t="s">
        <v>276</v>
      </c>
      <c r="F20" s="218">
        <f>1*375000</f>
        <v>375000</v>
      </c>
      <c r="G20" s="226"/>
      <c r="H20" s="219">
        <f t="shared" si="0"/>
        <v>8120000</v>
      </c>
      <c r="I20" s="205"/>
      <c r="J20" s="71"/>
    </row>
    <row r="21" spans="1:10" ht="31.5">
      <c r="A21" s="220" t="s">
        <v>298</v>
      </c>
      <c r="B21" s="217">
        <v>13</v>
      </c>
      <c r="C21" s="215">
        <v>9</v>
      </c>
      <c r="D21" s="330" t="s">
        <v>629</v>
      </c>
      <c r="E21" s="335" t="s">
        <v>273</v>
      </c>
      <c r="F21" s="219">
        <f t="shared" ref="F21:F30" si="1">2*60000</f>
        <v>120000</v>
      </c>
      <c r="G21" s="230"/>
      <c r="H21" s="219">
        <f t="shared" si="0"/>
        <v>8240000</v>
      </c>
      <c r="I21" s="205"/>
      <c r="J21" s="71"/>
    </row>
    <row r="22" spans="1:10" ht="31.5">
      <c r="A22" s="220" t="s">
        <v>298</v>
      </c>
      <c r="B22" s="217">
        <v>14</v>
      </c>
      <c r="C22" s="215">
        <v>27</v>
      </c>
      <c r="D22" s="330" t="s">
        <v>634</v>
      </c>
      <c r="E22" s="335" t="s">
        <v>273</v>
      </c>
      <c r="F22" s="219">
        <f t="shared" si="1"/>
        <v>120000</v>
      </c>
      <c r="G22" s="229"/>
      <c r="H22" s="219">
        <f t="shared" si="0"/>
        <v>8360000</v>
      </c>
      <c r="I22" s="205"/>
      <c r="J22" s="71"/>
    </row>
    <row r="23" spans="1:10" ht="31.5">
      <c r="A23" s="220" t="s">
        <v>298</v>
      </c>
      <c r="B23" s="217">
        <v>15</v>
      </c>
      <c r="C23" s="215">
        <v>37</v>
      </c>
      <c r="D23" s="330" t="s">
        <v>639</v>
      </c>
      <c r="E23" s="335" t="s">
        <v>273</v>
      </c>
      <c r="F23" s="219">
        <f t="shared" si="1"/>
        <v>120000</v>
      </c>
      <c r="G23" s="216"/>
      <c r="H23" s="219">
        <f t="shared" si="0"/>
        <v>8480000</v>
      </c>
      <c r="I23" s="205"/>
      <c r="J23" s="71"/>
    </row>
    <row r="24" spans="1:10" ht="31.5">
      <c r="A24" s="220" t="s">
        <v>298</v>
      </c>
      <c r="B24" s="264">
        <v>16</v>
      </c>
      <c r="C24" s="215">
        <v>53</v>
      </c>
      <c r="D24" s="330" t="s">
        <v>644</v>
      </c>
      <c r="E24" s="335" t="s">
        <v>273</v>
      </c>
      <c r="F24" s="218">
        <f t="shared" si="1"/>
        <v>120000</v>
      </c>
      <c r="G24" s="226"/>
      <c r="H24" s="219">
        <f t="shared" si="0"/>
        <v>8600000</v>
      </c>
      <c r="I24" s="205"/>
      <c r="J24" s="71"/>
    </row>
    <row r="25" spans="1:10" ht="31.5">
      <c r="A25" s="220" t="s">
        <v>299</v>
      </c>
      <c r="B25" s="217">
        <v>6</v>
      </c>
      <c r="C25" s="215">
        <v>66</v>
      </c>
      <c r="D25" s="330" t="s">
        <v>649</v>
      </c>
      <c r="E25" s="335" t="s">
        <v>273</v>
      </c>
      <c r="F25" s="219">
        <f t="shared" si="1"/>
        <v>120000</v>
      </c>
      <c r="G25" s="229"/>
      <c r="H25" s="219">
        <f t="shared" si="0"/>
        <v>8720000</v>
      </c>
      <c r="I25" s="205"/>
      <c r="J25" s="71"/>
    </row>
    <row r="26" spans="1:10" ht="31.5">
      <c r="A26" s="220" t="s">
        <v>298</v>
      </c>
      <c r="B26" s="217">
        <v>13</v>
      </c>
      <c r="C26" s="215">
        <v>10</v>
      </c>
      <c r="D26" s="330" t="s">
        <v>630</v>
      </c>
      <c r="E26" s="335" t="s">
        <v>271</v>
      </c>
      <c r="F26" s="219">
        <f t="shared" si="1"/>
        <v>120000</v>
      </c>
      <c r="G26" s="230"/>
      <c r="H26" s="219">
        <f t="shared" si="0"/>
        <v>8840000</v>
      </c>
      <c r="I26" s="205"/>
      <c r="J26" s="71"/>
    </row>
    <row r="27" spans="1:10" ht="31.5">
      <c r="A27" s="220" t="s">
        <v>298</v>
      </c>
      <c r="B27" s="217">
        <v>14</v>
      </c>
      <c r="C27" s="215">
        <v>28</v>
      </c>
      <c r="D27" s="330" t="s">
        <v>635</v>
      </c>
      <c r="E27" s="335" t="s">
        <v>271</v>
      </c>
      <c r="F27" s="219">
        <f t="shared" si="1"/>
        <v>120000</v>
      </c>
      <c r="G27" s="229"/>
      <c r="H27" s="219">
        <f t="shared" si="0"/>
        <v>8960000</v>
      </c>
      <c r="I27" s="205"/>
      <c r="J27" s="71"/>
    </row>
    <row r="28" spans="1:10" ht="31.5">
      <c r="A28" s="220" t="s">
        <v>298</v>
      </c>
      <c r="B28" s="217">
        <v>15</v>
      </c>
      <c r="C28" s="215">
        <v>38</v>
      </c>
      <c r="D28" s="330" t="s">
        <v>640</v>
      </c>
      <c r="E28" s="335" t="s">
        <v>271</v>
      </c>
      <c r="F28" s="219">
        <f t="shared" si="1"/>
        <v>120000</v>
      </c>
      <c r="G28" s="216"/>
      <c r="H28" s="219">
        <f t="shared" si="0"/>
        <v>9080000</v>
      </c>
      <c r="I28" s="205"/>
      <c r="J28" s="71"/>
    </row>
    <row r="29" spans="1:10" ht="31.5">
      <c r="A29" s="220" t="s">
        <v>298</v>
      </c>
      <c r="B29" s="264">
        <v>16</v>
      </c>
      <c r="C29" s="215">
        <v>54</v>
      </c>
      <c r="D29" s="330" t="s">
        <v>645</v>
      </c>
      <c r="E29" s="335" t="s">
        <v>271</v>
      </c>
      <c r="F29" s="219">
        <f t="shared" si="1"/>
        <v>120000</v>
      </c>
      <c r="G29" s="226"/>
      <c r="H29" s="219">
        <f t="shared" si="0"/>
        <v>9200000</v>
      </c>
      <c r="I29" s="205"/>
      <c r="J29" s="71"/>
    </row>
    <row r="30" spans="1:10" s="8" customFormat="1" ht="31.5">
      <c r="A30" s="220" t="s">
        <v>299</v>
      </c>
      <c r="B30" s="217">
        <v>6</v>
      </c>
      <c r="C30" s="215">
        <v>67</v>
      </c>
      <c r="D30" s="330" t="s">
        <v>650</v>
      </c>
      <c r="E30" s="335" t="s">
        <v>271</v>
      </c>
      <c r="F30" s="219">
        <f t="shared" si="1"/>
        <v>120000</v>
      </c>
      <c r="G30" s="229"/>
      <c r="H30" s="219">
        <f t="shared" si="0"/>
        <v>9320000</v>
      </c>
      <c r="I30" s="205"/>
      <c r="J30" s="87"/>
    </row>
    <row r="31" spans="1:10" ht="31.5">
      <c r="A31" s="220" t="s">
        <v>298</v>
      </c>
      <c r="B31" s="217">
        <v>13</v>
      </c>
      <c r="C31" s="215">
        <v>11</v>
      </c>
      <c r="D31" s="330" t="s">
        <v>654</v>
      </c>
      <c r="E31" s="335" t="s">
        <v>270</v>
      </c>
      <c r="F31" s="219">
        <f>2*85000</f>
        <v>170000</v>
      </c>
      <c r="G31" s="230"/>
      <c r="H31" s="219">
        <f t="shared" si="0"/>
        <v>9490000</v>
      </c>
      <c r="I31" s="205"/>
      <c r="J31" s="71"/>
    </row>
    <row r="32" spans="1:10" ht="31.5">
      <c r="A32" s="220" t="s">
        <v>298</v>
      </c>
      <c r="B32" s="217">
        <v>14</v>
      </c>
      <c r="C32" s="215">
        <v>29</v>
      </c>
      <c r="D32" s="330" t="s">
        <v>660</v>
      </c>
      <c r="E32" s="335" t="s">
        <v>270</v>
      </c>
      <c r="F32" s="219">
        <f>2*85000</f>
        <v>170000</v>
      </c>
      <c r="G32" s="229"/>
      <c r="H32" s="219">
        <f t="shared" si="0"/>
        <v>9660000</v>
      </c>
      <c r="I32" s="205"/>
      <c r="J32" s="71"/>
    </row>
    <row r="33" spans="1:10" ht="31.5">
      <c r="A33" s="220" t="s">
        <v>298</v>
      </c>
      <c r="B33" s="217">
        <v>15</v>
      </c>
      <c r="C33" s="228">
        <v>39</v>
      </c>
      <c r="D33" s="330" t="s">
        <v>666</v>
      </c>
      <c r="E33" s="335" t="s">
        <v>270</v>
      </c>
      <c r="F33" s="219">
        <f>1*85000</f>
        <v>85000</v>
      </c>
      <c r="G33" s="216"/>
      <c r="H33" s="219">
        <f t="shared" si="0"/>
        <v>9745000</v>
      </c>
      <c r="I33" s="205"/>
      <c r="J33" s="71"/>
    </row>
    <row r="34" spans="1:10" ht="31.5">
      <c r="A34" s="220" t="s">
        <v>298</v>
      </c>
      <c r="B34" s="264">
        <v>16</v>
      </c>
      <c r="C34" s="228">
        <v>55</v>
      </c>
      <c r="D34" s="330" t="s">
        <v>673</v>
      </c>
      <c r="E34" s="335" t="s">
        <v>270</v>
      </c>
      <c r="F34" s="219">
        <f>2*85000</f>
        <v>170000</v>
      </c>
      <c r="G34" s="226"/>
      <c r="H34" s="219">
        <f t="shared" si="0"/>
        <v>9915000</v>
      </c>
      <c r="I34" s="205"/>
      <c r="J34" s="71"/>
    </row>
    <row r="35" spans="1:10" ht="31.5">
      <c r="A35" s="220" t="s">
        <v>299</v>
      </c>
      <c r="B35" s="217">
        <v>6</v>
      </c>
      <c r="C35" s="228">
        <v>68</v>
      </c>
      <c r="D35" s="330" t="s">
        <v>679</v>
      </c>
      <c r="E35" s="335" t="s">
        <v>270</v>
      </c>
      <c r="F35" s="219">
        <f>2*85000</f>
        <v>170000</v>
      </c>
      <c r="G35" s="229"/>
      <c r="H35" s="219">
        <f t="shared" si="0"/>
        <v>10085000</v>
      </c>
      <c r="I35" s="205"/>
      <c r="J35" s="71"/>
    </row>
    <row r="36" spans="1:10" ht="31.5">
      <c r="A36" s="220" t="s">
        <v>298</v>
      </c>
      <c r="B36" s="217">
        <v>13</v>
      </c>
      <c r="C36" s="228">
        <v>12</v>
      </c>
      <c r="D36" s="330" t="s">
        <v>655</v>
      </c>
      <c r="E36" s="335" t="s">
        <v>269</v>
      </c>
      <c r="F36" s="219">
        <f>1*85000</f>
        <v>85000</v>
      </c>
      <c r="G36" s="230"/>
      <c r="H36" s="219">
        <f t="shared" si="0"/>
        <v>10170000</v>
      </c>
      <c r="I36" s="205"/>
      <c r="J36" s="71"/>
    </row>
    <row r="37" spans="1:10" ht="31.5">
      <c r="A37" s="220" t="s">
        <v>298</v>
      </c>
      <c r="B37" s="217">
        <v>14</v>
      </c>
      <c r="C37" s="228">
        <v>30</v>
      </c>
      <c r="D37" s="330" t="s">
        <v>661</v>
      </c>
      <c r="E37" s="335" t="s">
        <v>269</v>
      </c>
      <c r="F37" s="219">
        <f>1*85000</f>
        <v>85000</v>
      </c>
      <c r="G37" s="229"/>
      <c r="H37" s="219">
        <f t="shared" si="0"/>
        <v>10255000</v>
      </c>
      <c r="I37" s="205"/>
      <c r="J37" s="71"/>
    </row>
    <row r="38" spans="1:10" ht="31.5">
      <c r="A38" s="220" t="s">
        <v>298</v>
      </c>
      <c r="B38" s="217">
        <v>15</v>
      </c>
      <c r="C38" s="228">
        <v>40</v>
      </c>
      <c r="D38" s="330" t="s">
        <v>667</v>
      </c>
      <c r="E38" s="335" t="s">
        <v>269</v>
      </c>
      <c r="F38" s="219">
        <f>1*85000</f>
        <v>85000</v>
      </c>
      <c r="G38" s="216"/>
      <c r="H38" s="219">
        <f t="shared" si="0"/>
        <v>10340000</v>
      </c>
      <c r="I38" s="205"/>
      <c r="J38" s="71"/>
    </row>
    <row r="39" spans="1:10" ht="31.5">
      <c r="A39" s="220" t="s">
        <v>298</v>
      </c>
      <c r="B39" s="264">
        <v>16</v>
      </c>
      <c r="C39" s="228">
        <v>56</v>
      </c>
      <c r="D39" s="330" t="s">
        <v>674</v>
      </c>
      <c r="E39" s="335" t="s">
        <v>269</v>
      </c>
      <c r="F39" s="219">
        <f>1*85000</f>
        <v>85000</v>
      </c>
      <c r="G39" s="226"/>
      <c r="H39" s="219">
        <f t="shared" si="0"/>
        <v>10425000</v>
      </c>
      <c r="I39" s="205"/>
      <c r="J39" s="71"/>
    </row>
    <row r="40" spans="1:10" ht="31.5">
      <c r="A40" s="220" t="s">
        <v>299</v>
      </c>
      <c r="B40" s="217">
        <v>6</v>
      </c>
      <c r="C40" s="228">
        <v>69</v>
      </c>
      <c r="D40" s="330" t="s">
        <v>680</v>
      </c>
      <c r="E40" s="335" t="s">
        <v>269</v>
      </c>
      <c r="F40" s="219">
        <f>1*85000</f>
        <v>85000</v>
      </c>
      <c r="G40" s="229"/>
      <c r="H40" s="219">
        <f t="shared" si="0"/>
        <v>10510000</v>
      </c>
      <c r="I40" s="205"/>
      <c r="J40" s="71"/>
    </row>
    <row r="41" spans="1:10" ht="31.5">
      <c r="A41" s="220" t="s">
        <v>298</v>
      </c>
      <c r="B41" s="217">
        <v>13</v>
      </c>
      <c r="C41" s="228">
        <v>13</v>
      </c>
      <c r="D41" s="330" t="s">
        <v>656</v>
      </c>
      <c r="E41" s="335" t="s">
        <v>268</v>
      </c>
      <c r="F41" s="219">
        <f>2*85000</f>
        <v>170000</v>
      </c>
      <c r="G41" s="230"/>
      <c r="H41" s="219">
        <f t="shared" si="0"/>
        <v>10680000</v>
      </c>
      <c r="I41" s="205"/>
      <c r="J41" s="71"/>
    </row>
    <row r="42" spans="1:10" ht="31.5">
      <c r="A42" s="220" t="s">
        <v>298</v>
      </c>
      <c r="B42" s="217">
        <v>14</v>
      </c>
      <c r="C42" s="228">
        <v>31</v>
      </c>
      <c r="D42" s="330" t="s">
        <v>662</v>
      </c>
      <c r="E42" s="335" t="s">
        <v>268</v>
      </c>
      <c r="F42" s="219">
        <f>1*85000</f>
        <v>85000</v>
      </c>
      <c r="G42" s="229"/>
      <c r="H42" s="219">
        <f t="shared" si="0"/>
        <v>10765000</v>
      </c>
      <c r="I42" s="205"/>
      <c r="J42" s="71"/>
    </row>
    <row r="43" spans="1:10" ht="31.5">
      <c r="A43" s="220" t="s">
        <v>298</v>
      </c>
      <c r="B43" s="217">
        <v>15</v>
      </c>
      <c r="C43" s="228">
        <v>41</v>
      </c>
      <c r="D43" s="330" t="s">
        <v>668</v>
      </c>
      <c r="E43" s="335" t="s">
        <v>268</v>
      </c>
      <c r="F43" s="219">
        <v>85000</v>
      </c>
      <c r="G43" s="216"/>
      <c r="H43" s="219">
        <f t="shared" si="0"/>
        <v>10850000</v>
      </c>
      <c r="I43" s="205"/>
      <c r="J43" s="71"/>
    </row>
    <row r="44" spans="1:10" ht="30.75" customHeight="1">
      <c r="A44" s="220" t="s">
        <v>298</v>
      </c>
      <c r="B44" s="264">
        <v>16</v>
      </c>
      <c r="C44" s="228">
        <v>57</v>
      </c>
      <c r="D44" s="330" t="s">
        <v>675</v>
      </c>
      <c r="E44" s="335" t="s">
        <v>268</v>
      </c>
      <c r="F44" s="219">
        <f>1*85000</f>
        <v>85000</v>
      </c>
      <c r="G44" s="226"/>
      <c r="H44" s="219">
        <f t="shared" si="0"/>
        <v>10935000</v>
      </c>
      <c r="I44" s="205"/>
      <c r="J44" s="71"/>
    </row>
    <row r="45" spans="1:10" ht="31.5">
      <c r="A45" s="220" t="s">
        <v>299</v>
      </c>
      <c r="B45" s="217">
        <v>6</v>
      </c>
      <c r="C45" s="228">
        <v>70</v>
      </c>
      <c r="D45" s="330" t="s">
        <v>681</v>
      </c>
      <c r="E45" s="335" t="s">
        <v>268</v>
      </c>
      <c r="F45" s="219">
        <f>1*85000</f>
        <v>85000</v>
      </c>
      <c r="G45" s="229"/>
      <c r="H45" s="219">
        <f t="shared" si="0"/>
        <v>11020000</v>
      </c>
      <c r="I45" s="205"/>
      <c r="J45" s="71"/>
    </row>
    <row r="46" spans="1:10" ht="31.5">
      <c r="A46" s="220" t="s">
        <v>298</v>
      </c>
      <c r="B46" s="217">
        <v>13</v>
      </c>
      <c r="C46" s="232">
        <v>4</v>
      </c>
      <c r="D46" s="330" t="s">
        <v>627</v>
      </c>
      <c r="E46" s="335" t="s">
        <v>265</v>
      </c>
      <c r="F46" s="219">
        <f>3*60000</f>
        <v>180000</v>
      </c>
      <c r="G46" s="230"/>
      <c r="H46" s="219">
        <f t="shared" si="0"/>
        <v>11200000</v>
      </c>
      <c r="I46" s="205"/>
      <c r="J46" s="71"/>
    </row>
    <row r="47" spans="1:10" ht="31.5">
      <c r="A47" s="220" t="s">
        <v>298</v>
      </c>
      <c r="B47" s="217">
        <v>14</v>
      </c>
      <c r="C47" s="228">
        <v>22</v>
      </c>
      <c r="D47" s="330" t="s">
        <v>632</v>
      </c>
      <c r="E47" s="335" t="s">
        <v>265</v>
      </c>
      <c r="F47" s="219">
        <f>1*60000</f>
        <v>60000</v>
      </c>
      <c r="G47" s="229"/>
      <c r="H47" s="219">
        <f t="shared" si="0"/>
        <v>11260000</v>
      </c>
      <c r="I47" s="205"/>
      <c r="J47" s="71"/>
    </row>
    <row r="48" spans="1:10" ht="31.5">
      <c r="A48" s="220" t="s">
        <v>298</v>
      </c>
      <c r="B48" s="217">
        <v>14</v>
      </c>
      <c r="C48" s="228">
        <v>32</v>
      </c>
      <c r="D48" s="330" t="s">
        <v>637</v>
      </c>
      <c r="E48" s="335" t="s">
        <v>265</v>
      </c>
      <c r="F48" s="219">
        <f>3*60000</f>
        <v>180000</v>
      </c>
      <c r="G48" s="216"/>
      <c r="H48" s="219">
        <f t="shared" si="0"/>
        <v>11440000</v>
      </c>
      <c r="I48" s="205"/>
      <c r="J48" s="71"/>
    </row>
    <row r="49" spans="1:10" ht="31.5">
      <c r="A49" s="220" t="s">
        <v>298</v>
      </c>
      <c r="B49" s="217">
        <v>16</v>
      </c>
      <c r="C49" s="228">
        <v>42</v>
      </c>
      <c r="D49" s="330" t="s">
        <v>632</v>
      </c>
      <c r="E49" s="335" t="s">
        <v>265</v>
      </c>
      <c r="F49" s="219">
        <f>1*60000</f>
        <v>60000</v>
      </c>
      <c r="G49" s="229"/>
      <c r="H49" s="219">
        <f t="shared" si="0"/>
        <v>11500000</v>
      </c>
      <c r="I49" s="205"/>
      <c r="J49" s="71"/>
    </row>
    <row r="50" spans="1:10" ht="31.5">
      <c r="A50" s="220" t="s">
        <v>298</v>
      </c>
      <c r="B50" s="264">
        <v>16</v>
      </c>
      <c r="C50" s="232">
        <v>48</v>
      </c>
      <c r="D50" s="330" t="s">
        <v>642</v>
      </c>
      <c r="E50" s="335" t="s">
        <v>265</v>
      </c>
      <c r="F50" s="218">
        <f>3*60000</f>
        <v>180000</v>
      </c>
      <c r="G50" s="226"/>
      <c r="H50" s="219">
        <f t="shared" si="0"/>
        <v>11680000</v>
      </c>
      <c r="I50" s="205"/>
      <c r="J50" s="71"/>
    </row>
    <row r="51" spans="1:10" ht="31.5">
      <c r="A51" s="220" t="s">
        <v>298</v>
      </c>
      <c r="B51" s="217">
        <v>17</v>
      </c>
      <c r="C51" s="228">
        <v>59</v>
      </c>
      <c r="D51" s="330" t="s">
        <v>647</v>
      </c>
      <c r="E51" s="335" t="s">
        <v>265</v>
      </c>
      <c r="F51" s="219">
        <f>3*60000</f>
        <v>180000</v>
      </c>
      <c r="G51" s="229"/>
      <c r="H51" s="219">
        <f t="shared" si="0"/>
        <v>11860000</v>
      </c>
      <c r="I51" s="205"/>
      <c r="J51" s="71"/>
    </row>
    <row r="52" spans="1:10" ht="31.5">
      <c r="A52" s="220" t="s">
        <v>298</v>
      </c>
      <c r="B52" s="217">
        <v>13</v>
      </c>
      <c r="C52" s="232">
        <v>5</v>
      </c>
      <c r="D52" s="330" t="s">
        <v>628</v>
      </c>
      <c r="E52" s="335" t="s">
        <v>263</v>
      </c>
      <c r="F52" s="219">
        <f>2*60000</f>
        <v>120000</v>
      </c>
      <c r="G52" s="230"/>
      <c r="H52" s="219">
        <f t="shared" si="0"/>
        <v>11980000</v>
      </c>
      <c r="I52" s="205"/>
      <c r="J52" s="71"/>
    </row>
    <row r="53" spans="1:10" ht="31.5">
      <c r="A53" s="220" t="s">
        <v>298</v>
      </c>
      <c r="B53" s="217">
        <v>14</v>
      </c>
      <c r="C53" s="228">
        <v>23</v>
      </c>
      <c r="D53" s="330" t="s">
        <v>633</v>
      </c>
      <c r="E53" s="335" t="s">
        <v>263</v>
      </c>
      <c r="F53" s="219">
        <f>2*60000</f>
        <v>120000</v>
      </c>
      <c r="G53" s="229"/>
      <c r="H53" s="219">
        <f t="shared" si="0"/>
        <v>12100000</v>
      </c>
      <c r="I53" s="205"/>
      <c r="J53" s="71"/>
    </row>
    <row r="54" spans="1:10" ht="31.5">
      <c r="A54" s="220" t="s">
        <v>298</v>
      </c>
      <c r="B54" s="217">
        <v>14</v>
      </c>
      <c r="C54" s="228">
        <v>33</v>
      </c>
      <c r="D54" s="330" t="s">
        <v>638</v>
      </c>
      <c r="E54" s="335" t="s">
        <v>263</v>
      </c>
      <c r="F54" s="219">
        <f>2*60000</f>
        <v>120000</v>
      </c>
      <c r="G54" s="216"/>
      <c r="H54" s="219">
        <f t="shared" si="0"/>
        <v>12220000</v>
      </c>
      <c r="I54" s="205"/>
      <c r="J54" s="71"/>
    </row>
    <row r="55" spans="1:10" ht="31.5">
      <c r="A55" s="220" t="s">
        <v>298</v>
      </c>
      <c r="B55" s="264">
        <v>16</v>
      </c>
      <c r="C55" s="232">
        <v>49</v>
      </c>
      <c r="D55" s="330" t="s">
        <v>643</v>
      </c>
      <c r="E55" s="335" t="s">
        <v>263</v>
      </c>
      <c r="F55" s="218">
        <f>3*60000</f>
        <v>180000</v>
      </c>
      <c r="G55" s="226"/>
      <c r="H55" s="219">
        <f t="shared" si="0"/>
        <v>12400000</v>
      </c>
      <c r="I55" s="205"/>
      <c r="J55" s="71"/>
    </row>
    <row r="56" spans="1:10" ht="31.5">
      <c r="A56" s="220" t="s">
        <v>298</v>
      </c>
      <c r="B56" s="217">
        <v>17</v>
      </c>
      <c r="C56" s="228">
        <v>60</v>
      </c>
      <c r="D56" s="330" t="s">
        <v>648</v>
      </c>
      <c r="E56" s="335" t="s">
        <v>263</v>
      </c>
      <c r="F56" s="219">
        <f>2*60000</f>
        <v>120000</v>
      </c>
      <c r="G56" s="229"/>
      <c r="H56" s="219">
        <f t="shared" si="0"/>
        <v>12520000</v>
      </c>
      <c r="I56" s="205"/>
      <c r="J56" s="71"/>
    </row>
    <row r="57" spans="1:10" ht="31.5">
      <c r="A57" s="220" t="s">
        <v>298</v>
      </c>
      <c r="B57" s="217">
        <v>13</v>
      </c>
      <c r="C57" s="232">
        <v>6</v>
      </c>
      <c r="D57" s="330" t="s">
        <v>652</v>
      </c>
      <c r="E57" s="335" t="s">
        <v>261</v>
      </c>
      <c r="F57" s="219">
        <f>2*85000</f>
        <v>170000</v>
      </c>
      <c r="G57" s="230"/>
      <c r="H57" s="219">
        <f t="shared" si="0"/>
        <v>12690000</v>
      </c>
      <c r="I57" s="205"/>
      <c r="J57" s="71"/>
    </row>
    <row r="58" spans="1:10" ht="31.5">
      <c r="A58" s="220" t="s">
        <v>298</v>
      </c>
      <c r="B58" s="217">
        <v>14</v>
      </c>
      <c r="C58" s="228">
        <v>25</v>
      </c>
      <c r="D58" s="330" t="s">
        <v>658</v>
      </c>
      <c r="E58" s="335" t="s">
        <v>261</v>
      </c>
      <c r="F58" s="219">
        <f>1*85000</f>
        <v>85000</v>
      </c>
      <c r="G58" s="229"/>
      <c r="H58" s="219">
        <f t="shared" si="0"/>
        <v>12775000</v>
      </c>
      <c r="I58" s="205"/>
      <c r="J58" s="71"/>
    </row>
    <row r="59" spans="1:10" ht="31.5">
      <c r="A59" s="220" t="s">
        <v>298</v>
      </c>
      <c r="B59" s="217">
        <v>14</v>
      </c>
      <c r="C59" s="228">
        <v>34</v>
      </c>
      <c r="D59" s="330" t="s">
        <v>664</v>
      </c>
      <c r="E59" s="335" t="s">
        <v>261</v>
      </c>
      <c r="F59" s="219">
        <f>1*85000</f>
        <v>85000</v>
      </c>
      <c r="G59" s="216"/>
      <c r="H59" s="219">
        <f t="shared" si="0"/>
        <v>12860000</v>
      </c>
      <c r="I59" s="205"/>
      <c r="J59" s="71"/>
    </row>
    <row r="60" spans="1:10" ht="31.5">
      <c r="A60" s="220" t="s">
        <v>298</v>
      </c>
      <c r="B60" s="264">
        <v>16</v>
      </c>
      <c r="C60" s="232">
        <v>50</v>
      </c>
      <c r="D60" s="330" t="s">
        <v>671</v>
      </c>
      <c r="E60" s="335" t="s">
        <v>261</v>
      </c>
      <c r="F60" s="218">
        <f>2*85000</f>
        <v>170000</v>
      </c>
      <c r="G60" s="226"/>
      <c r="H60" s="219">
        <f t="shared" si="0"/>
        <v>13030000</v>
      </c>
      <c r="I60" s="205"/>
      <c r="J60" s="71"/>
    </row>
    <row r="61" spans="1:10" ht="31.5">
      <c r="A61" s="220" t="s">
        <v>298</v>
      </c>
      <c r="B61" s="217">
        <v>17</v>
      </c>
      <c r="C61" s="228">
        <v>61</v>
      </c>
      <c r="D61" s="330" t="s">
        <v>677</v>
      </c>
      <c r="E61" s="335" t="s">
        <v>261</v>
      </c>
      <c r="F61" s="219">
        <f>1*85000</f>
        <v>85000</v>
      </c>
      <c r="G61" s="229"/>
      <c r="H61" s="219">
        <f t="shared" si="0"/>
        <v>13115000</v>
      </c>
      <c r="I61" s="205"/>
      <c r="J61" s="71"/>
    </row>
    <row r="62" spans="1:10" ht="31.5">
      <c r="A62" s="220" t="s">
        <v>298</v>
      </c>
      <c r="B62" s="217">
        <v>13</v>
      </c>
      <c r="C62" s="232">
        <v>7</v>
      </c>
      <c r="D62" s="330" t="s">
        <v>651</v>
      </c>
      <c r="E62" s="335" t="s">
        <v>259</v>
      </c>
      <c r="F62" s="219">
        <f>3*85000</f>
        <v>255000</v>
      </c>
      <c r="G62" s="230"/>
      <c r="H62" s="219">
        <f t="shared" si="0"/>
        <v>13370000</v>
      </c>
      <c r="I62" s="205"/>
      <c r="J62" s="71"/>
    </row>
    <row r="63" spans="1:10" ht="31.5">
      <c r="A63" s="220" t="s">
        <v>298</v>
      </c>
      <c r="B63" s="217">
        <v>14</v>
      </c>
      <c r="C63" s="228">
        <v>24</v>
      </c>
      <c r="D63" s="330" t="s">
        <v>657</v>
      </c>
      <c r="E63" s="335" t="s">
        <v>259</v>
      </c>
      <c r="F63" s="219">
        <f>3*85000</f>
        <v>255000</v>
      </c>
      <c r="G63" s="229"/>
      <c r="H63" s="219">
        <f t="shared" si="0"/>
        <v>13625000</v>
      </c>
      <c r="I63" s="205"/>
      <c r="J63" s="71"/>
    </row>
    <row r="64" spans="1:10" ht="31.5">
      <c r="A64" s="220" t="s">
        <v>298</v>
      </c>
      <c r="B64" s="217">
        <v>14</v>
      </c>
      <c r="C64" s="228">
        <v>35</v>
      </c>
      <c r="D64" s="330" t="s">
        <v>663</v>
      </c>
      <c r="E64" s="335" t="s">
        <v>259</v>
      </c>
      <c r="F64" s="219">
        <f>2*85000</f>
        <v>170000</v>
      </c>
      <c r="G64" s="216"/>
      <c r="H64" s="219">
        <f t="shared" si="0"/>
        <v>13795000</v>
      </c>
      <c r="I64" s="205"/>
      <c r="J64" s="71"/>
    </row>
    <row r="65" spans="1:10" ht="31.5">
      <c r="A65" s="220" t="s">
        <v>298</v>
      </c>
      <c r="B65" s="217">
        <v>16</v>
      </c>
      <c r="C65" s="232">
        <v>43</v>
      </c>
      <c r="D65" s="330" t="s">
        <v>669</v>
      </c>
      <c r="E65" s="335" t="s">
        <v>259</v>
      </c>
      <c r="F65" s="219">
        <f>1*85000</f>
        <v>85000</v>
      </c>
      <c r="G65" s="216"/>
      <c r="H65" s="219">
        <f t="shared" si="0"/>
        <v>13880000</v>
      </c>
      <c r="I65" s="205"/>
      <c r="J65" s="71"/>
    </row>
    <row r="66" spans="1:10" ht="31.5">
      <c r="A66" s="220" t="s">
        <v>298</v>
      </c>
      <c r="B66" s="264">
        <v>16</v>
      </c>
      <c r="C66" s="228">
        <v>51</v>
      </c>
      <c r="D66" s="330" t="s">
        <v>670</v>
      </c>
      <c r="E66" s="335" t="s">
        <v>259</v>
      </c>
      <c r="F66" s="218">
        <f>3*85000</f>
        <v>255000</v>
      </c>
      <c r="G66" s="226"/>
      <c r="H66" s="219">
        <f t="shared" si="0"/>
        <v>14135000</v>
      </c>
      <c r="I66" s="205"/>
      <c r="J66" s="71"/>
    </row>
    <row r="67" spans="1:10" ht="31.5">
      <c r="A67" s="220" t="s">
        <v>298</v>
      </c>
      <c r="B67" s="217">
        <v>17</v>
      </c>
      <c r="C67" s="228">
        <v>62</v>
      </c>
      <c r="D67" s="330" t="s">
        <v>676</v>
      </c>
      <c r="E67" s="335" t="s">
        <v>259</v>
      </c>
      <c r="F67" s="219">
        <f>3*85000</f>
        <v>255000</v>
      </c>
      <c r="G67" s="229"/>
      <c r="H67" s="219">
        <f t="shared" si="0"/>
        <v>14390000</v>
      </c>
      <c r="I67" s="205"/>
      <c r="J67" s="71"/>
    </row>
    <row r="68" spans="1:10" ht="31.5">
      <c r="A68" s="220" t="s">
        <v>298</v>
      </c>
      <c r="B68" s="217">
        <v>13</v>
      </c>
      <c r="C68" s="232">
        <v>8</v>
      </c>
      <c r="D68" s="330" t="s">
        <v>653</v>
      </c>
      <c r="E68" s="335" t="s">
        <v>257</v>
      </c>
      <c r="F68" s="219">
        <f>3*85000</f>
        <v>255000</v>
      </c>
      <c r="G68" s="230"/>
      <c r="H68" s="219">
        <f t="shared" si="0"/>
        <v>14645000</v>
      </c>
      <c r="I68" s="205"/>
      <c r="J68" s="71"/>
    </row>
    <row r="69" spans="1:10" ht="31.5">
      <c r="A69" s="220" t="s">
        <v>298</v>
      </c>
      <c r="B69" s="217">
        <v>14</v>
      </c>
      <c r="C69" s="228">
        <v>26</v>
      </c>
      <c r="D69" s="330" t="s">
        <v>659</v>
      </c>
      <c r="E69" s="335" t="s">
        <v>257</v>
      </c>
      <c r="F69" s="219">
        <f>2*85000</f>
        <v>170000</v>
      </c>
      <c r="G69" s="229"/>
      <c r="H69" s="219">
        <f t="shared" si="0"/>
        <v>14815000</v>
      </c>
      <c r="I69" s="205"/>
      <c r="J69" s="71"/>
    </row>
    <row r="70" spans="1:10" ht="31.5">
      <c r="A70" s="220" t="s">
        <v>298</v>
      </c>
      <c r="B70" s="217">
        <v>14</v>
      </c>
      <c r="C70" s="228">
        <v>36</v>
      </c>
      <c r="D70" s="330" t="s">
        <v>665</v>
      </c>
      <c r="E70" s="335" t="s">
        <v>257</v>
      </c>
      <c r="F70" s="219">
        <f>3*85000</f>
        <v>255000</v>
      </c>
      <c r="G70" s="216"/>
      <c r="H70" s="219">
        <f t="shared" si="0"/>
        <v>15070000</v>
      </c>
      <c r="I70" s="205"/>
      <c r="J70" s="71"/>
    </row>
    <row r="71" spans="1:10" ht="31.5">
      <c r="A71" s="220" t="s">
        <v>298</v>
      </c>
      <c r="B71" s="264">
        <v>16</v>
      </c>
      <c r="C71" s="232">
        <v>52</v>
      </c>
      <c r="D71" s="330" t="s">
        <v>672</v>
      </c>
      <c r="E71" s="335" t="s">
        <v>257</v>
      </c>
      <c r="F71" s="218">
        <f>3*85000</f>
        <v>255000</v>
      </c>
      <c r="G71" s="226"/>
      <c r="H71" s="219">
        <f t="shared" si="0"/>
        <v>15325000</v>
      </c>
      <c r="I71" s="205"/>
      <c r="J71" s="71"/>
    </row>
    <row r="72" spans="1:10" ht="31.5">
      <c r="A72" s="220" t="s">
        <v>298</v>
      </c>
      <c r="B72" s="217">
        <v>17</v>
      </c>
      <c r="C72" s="228">
        <v>63</v>
      </c>
      <c r="D72" s="330" t="s">
        <v>678</v>
      </c>
      <c r="E72" s="335" t="s">
        <v>257</v>
      </c>
      <c r="F72" s="219">
        <f>2*85000</f>
        <v>170000</v>
      </c>
      <c r="G72" s="229"/>
      <c r="H72" s="219">
        <f t="shared" si="0"/>
        <v>15495000</v>
      </c>
      <c r="I72" s="205"/>
      <c r="J72" s="71"/>
    </row>
    <row r="73" spans="1:10">
      <c r="A73" s="220" t="s">
        <v>298</v>
      </c>
      <c r="B73" s="220">
        <v>13</v>
      </c>
      <c r="C73" s="228">
        <v>3</v>
      </c>
      <c r="D73" s="330" t="s">
        <v>626</v>
      </c>
      <c r="E73" s="335" t="s">
        <v>255</v>
      </c>
      <c r="F73" s="219">
        <f>3*30000</f>
        <v>90000</v>
      </c>
      <c r="G73" s="248"/>
      <c r="H73" s="219">
        <f t="shared" si="0"/>
        <v>15585000</v>
      </c>
      <c r="I73" s="205"/>
      <c r="J73" s="71"/>
    </row>
    <row r="74" spans="1:10">
      <c r="A74" s="220" t="s">
        <v>298</v>
      </c>
      <c r="B74" s="217">
        <v>14</v>
      </c>
      <c r="C74" s="228">
        <v>20</v>
      </c>
      <c r="D74" s="330" t="s">
        <v>631</v>
      </c>
      <c r="E74" s="335" t="s">
        <v>255</v>
      </c>
      <c r="F74" s="219">
        <f>3*30000</f>
        <v>90000</v>
      </c>
      <c r="G74" s="229"/>
      <c r="H74" s="219">
        <f t="shared" si="0"/>
        <v>15675000</v>
      </c>
      <c r="I74" s="205"/>
      <c r="J74" s="71"/>
    </row>
    <row r="75" spans="1:10">
      <c r="A75" s="220" t="s">
        <v>298</v>
      </c>
      <c r="B75" s="217">
        <v>14</v>
      </c>
      <c r="C75" s="228">
        <v>21</v>
      </c>
      <c r="D75" s="330" t="s">
        <v>636</v>
      </c>
      <c r="E75" s="335" t="s">
        <v>255</v>
      </c>
      <c r="F75" s="219">
        <f>2*30000</f>
        <v>60000</v>
      </c>
      <c r="G75" s="216"/>
      <c r="H75" s="219">
        <f t="shared" si="0"/>
        <v>15735000</v>
      </c>
      <c r="I75" s="205"/>
      <c r="J75" s="71"/>
    </row>
    <row r="76" spans="1:10">
      <c r="A76" s="220" t="s">
        <v>298</v>
      </c>
      <c r="B76" s="264">
        <v>16</v>
      </c>
      <c r="C76" s="228">
        <v>47</v>
      </c>
      <c r="D76" s="330" t="s">
        <v>641</v>
      </c>
      <c r="E76" s="335" t="s">
        <v>255</v>
      </c>
      <c r="F76" s="218">
        <f>3*30000</f>
        <v>90000</v>
      </c>
      <c r="G76" s="226"/>
      <c r="H76" s="219">
        <f t="shared" si="0"/>
        <v>15825000</v>
      </c>
      <c r="I76" s="205"/>
      <c r="J76" s="71"/>
    </row>
    <row r="77" spans="1:10" ht="31.5">
      <c r="A77" s="220" t="s">
        <v>298</v>
      </c>
      <c r="B77" s="217">
        <v>17</v>
      </c>
      <c r="C77" s="228">
        <v>58</v>
      </c>
      <c r="D77" s="330" t="s">
        <v>646</v>
      </c>
      <c r="E77" s="335" t="s">
        <v>255</v>
      </c>
      <c r="F77" s="219">
        <f>3*30000</f>
        <v>90000</v>
      </c>
      <c r="G77" s="229"/>
      <c r="H77" s="219">
        <f t="shared" si="0"/>
        <v>15915000</v>
      </c>
      <c r="I77" s="205"/>
      <c r="J77" s="71"/>
    </row>
    <row r="78" spans="1:10">
      <c r="A78" s="220" t="s">
        <v>298</v>
      </c>
      <c r="B78" s="220">
        <v>13</v>
      </c>
      <c r="C78" s="228">
        <v>2</v>
      </c>
      <c r="D78" s="330" t="s">
        <v>683</v>
      </c>
      <c r="E78" s="335" t="s">
        <v>252</v>
      </c>
      <c r="F78" s="219">
        <f>2*150000</f>
        <v>300000</v>
      </c>
      <c r="G78" s="248"/>
      <c r="H78" s="219">
        <f t="shared" si="0"/>
        <v>16215000</v>
      </c>
      <c r="I78" s="205"/>
      <c r="J78" s="71"/>
    </row>
    <row r="79" spans="1:10">
      <c r="A79" s="220" t="s">
        <v>298</v>
      </c>
      <c r="B79" s="217">
        <v>14</v>
      </c>
      <c r="C79" s="228">
        <v>17</v>
      </c>
      <c r="D79" s="330" t="s">
        <v>685</v>
      </c>
      <c r="E79" s="335" t="s">
        <v>252</v>
      </c>
      <c r="F79" s="219">
        <f>1*150000</f>
        <v>150000</v>
      </c>
      <c r="G79" s="229"/>
      <c r="H79" s="219">
        <f t="shared" si="0"/>
        <v>16365000</v>
      </c>
      <c r="I79" s="205"/>
      <c r="J79" s="71"/>
    </row>
    <row r="80" spans="1:10">
      <c r="A80" s="220" t="s">
        <v>298</v>
      </c>
      <c r="B80" s="217">
        <v>14</v>
      </c>
      <c r="C80" s="228">
        <v>18</v>
      </c>
      <c r="D80" s="330" t="s">
        <v>687</v>
      </c>
      <c r="E80" s="335" t="s">
        <v>252</v>
      </c>
      <c r="F80" s="219">
        <f>1*150000</f>
        <v>150000</v>
      </c>
      <c r="G80" s="216"/>
      <c r="H80" s="219">
        <f t="shared" si="0"/>
        <v>16515000</v>
      </c>
      <c r="I80" s="205"/>
      <c r="J80" s="71"/>
    </row>
    <row r="81" spans="1:10">
      <c r="A81" s="220" t="s">
        <v>298</v>
      </c>
      <c r="B81" s="217">
        <v>14</v>
      </c>
      <c r="C81" s="228">
        <v>19</v>
      </c>
      <c r="D81" s="330" t="s">
        <v>689</v>
      </c>
      <c r="E81" s="335" t="s">
        <v>252</v>
      </c>
      <c r="F81" s="219">
        <f>1*150000</f>
        <v>150000</v>
      </c>
      <c r="G81" s="229"/>
      <c r="H81" s="219">
        <f t="shared" ref="H81:H144" si="2">H80+F81-G81</f>
        <v>16665000</v>
      </c>
      <c r="I81" s="205"/>
      <c r="J81" s="71"/>
    </row>
    <row r="82" spans="1:10">
      <c r="A82" s="220" t="s">
        <v>298</v>
      </c>
      <c r="B82" s="264">
        <v>16</v>
      </c>
      <c r="C82" s="228">
        <v>45</v>
      </c>
      <c r="D82" s="330" t="s">
        <v>691</v>
      </c>
      <c r="E82" s="335" t="s">
        <v>252</v>
      </c>
      <c r="F82" s="218">
        <f>1*150000</f>
        <v>150000</v>
      </c>
      <c r="G82" s="226"/>
      <c r="H82" s="219">
        <f t="shared" si="2"/>
        <v>16815000</v>
      </c>
      <c r="I82" s="205"/>
      <c r="J82" s="71"/>
    </row>
    <row r="83" spans="1:10">
      <c r="A83" s="220" t="s">
        <v>298</v>
      </c>
      <c r="B83" s="217">
        <v>16</v>
      </c>
      <c r="C83" s="228">
        <v>46</v>
      </c>
      <c r="D83" s="330" t="s">
        <v>689</v>
      </c>
      <c r="E83" s="335" t="s">
        <v>252</v>
      </c>
      <c r="F83" s="219">
        <f>1*150000</f>
        <v>150000</v>
      </c>
      <c r="G83" s="229"/>
      <c r="H83" s="219">
        <f t="shared" si="2"/>
        <v>16965000</v>
      </c>
      <c r="I83" s="205"/>
      <c r="J83" s="71"/>
    </row>
    <row r="84" spans="1:10">
      <c r="A84" s="220" t="s">
        <v>298</v>
      </c>
      <c r="B84" s="217">
        <v>23</v>
      </c>
      <c r="C84" s="228">
        <v>64</v>
      </c>
      <c r="D84" s="330" t="s">
        <v>474</v>
      </c>
      <c r="E84" s="335" t="s">
        <v>475</v>
      </c>
      <c r="F84" s="219">
        <v>150000</v>
      </c>
      <c r="G84" s="229"/>
      <c r="H84" s="219">
        <f t="shared" si="2"/>
        <v>17115000</v>
      </c>
      <c r="I84" s="205"/>
      <c r="J84" s="71"/>
    </row>
    <row r="85" spans="1:10" ht="29.25" customHeight="1">
      <c r="A85" s="220" t="s">
        <v>298</v>
      </c>
      <c r="B85" s="217">
        <v>23</v>
      </c>
      <c r="C85" s="228">
        <v>65</v>
      </c>
      <c r="D85" s="330" t="s">
        <v>476</v>
      </c>
      <c r="E85" s="335" t="s">
        <v>475</v>
      </c>
      <c r="F85" s="219">
        <v>250000</v>
      </c>
      <c r="G85" s="229"/>
      <c r="H85" s="219">
        <f t="shared" si="2"/>
        <v>17365000</v>
      </c>
      <c r="I85" s="205"/>
      <c r="J85" s="71"/>
    </row>
    <row r="86" spans="1:10">
      <c r="A86" s="217" t="s">
        <v>299</v>
      </c>
      <c r="B86" s="217">
        <v>25</v>
      </c>
      <c r="C86" s="228">
        <v>80</v>
      </c>
      <c r="D86" s="331" t="s">
        <v>706</v>
      </c>
      <c r="E86" s="335" t="s">
        <v>246</v>
      </c>
      <c r="F86" s="219">
        <v>12900000</v>
      </c>
      <c r="G86" s="221"/>
      <c r="H86" s="219">
        <f t="shared" si="2"/>
        <v>30265000</v>
      </c>
      <c r="I86" s="205"/>
    </row>
    <row r="87" spans="1:10" ht="31.5" customHeight="1">
      <c r="A87" s="217" t="s">
        <v>299</v>
      </c>
      <c r="B87" s="217">
        <v>12</v>
      </c>
      <c r="C87" s="232">
        <v>72</v>
      </c>
      <c r="D87" s="330" t="s">
        <v>715</v>
      </c>
      <c r="E87" s="335" t="s">
        <v>244</v>
      </c>
      <c r="F87" s="219">
        <f>1*275000</f>
        <v>275000</v>
      </c>
      <c r="G87" s="221"/>
      <c r="H87" s="219">
        <f t="shared" si="2"/>
        <v>30540000</v>
      </c>
      <c r="I87" s="205"/>
    </row>
    <row r="88" spans="1:10" ht="30.75" customHeight="1">
      <c r="A88" s="217" t="s">
        <v>299</v>
      </c>
      <c r="B88" s="217">
        <v>13</v>
      </c>
      <c r="C88" s="232">
        <v>74</v>
      </c>
      <c r="D88" s="330" t="s">
        <v>693</v>
      </c>
      <c r="E88" s="335" t="s">
        <v>244</v>
      </c>
      <c r="F88" s="219">
        <f>150000</f>
        <v>150000</v>
      </c>
      <c r="G88" s="221"/>
      <c r="H88" s="219">
        <f t="shared" si="2"/>
        <v>30690000</v>
      </c>
      <c r="I88" s="205"/>
    </row>
    <row r="89" spans="1:10" ht="39.75" customHeight="1">
      <c r="A89" s="217" t="s">
        <v>299</v>
      </c>
      <c r="B89" s="217">
        <v>24</v>
      </c>
      <c r="C89" s="228">
        <v>77</v>
      </c>
      <c r="D89" s="332" t="s">
        <v>765</v>
      </c>
      <c r="E89" s="335" t="s">
        <v>244</v>
      </c>
      <c r="F89" s="219">
        <f>1*150000</f>
        <v>150000</v>
      </c>
      <c r="G89" s="221"/>
      <c r="H89" s="219">
        <f t="shared" si="2"/>
        <v>30840000</v>
      </c>
      <c r="I89" s="205"/>
    </row>
    <row r="90" spans="1:10">
      <c r="A90" s="217" t="s">
        <v>299</v>
      </c>
      <c r="B90" s="217">
        <v>12</v>
      </c>
      <c r="C90" s="228">
        <v>73</v>
      </c>
      <c r="D90" s="332" t="s">
        <v>695</v>
      </c>
      <c r="E90" s="335" t="s">
        <v>241</v>
      </c>
      <c r="F90" s="219">
        <v>50000</v>
      </c>
      <c r="G90" s="221"/>
      <c r="H90" s="219">
        <f t="shared" si="2"/>
        <v>30890000</v>
      </c>
      <c r="I90" s="205"/>
    </row>
    <row r="91" spans="1:10">
      <c r="A91" s="217" t="s">
        <v>299</v>
      </c>
      <c r="B91" s="217">
        <v>23</v>
      </c>
      <c r="C91" s="228">
        <v>75</v>
      </c>
      <c r="D91" s="332" t="s">
        <v>696</v>
      </c>
      <c r="E91" s="335" t="s">
        <v>241</v>
      </c>
      <c r="F91" s="219">
        <v>50000</v>
      </c>
      <c r="G91" s="221"/>
      <c r="H91" s="219">
        <f t="shared" si="2"/>
        <v>30940000</v>
      </c>
      <c r="I91" s="205"/>
    </row>
    <row r="92" spans="1:10">
      <c r="A92" s="217" t="s">
        <v>299</v>
      </c>
      <c r="B92" s="217">
        <v>23</v>
      </c>
      <c r="C92" s="228">
        <v>76</v>
      </c>
      <c r="D92" s="332" t="s">
        <v>697</v>
      </c>
      <c r="E92" s="335" t="s">
        <v>241</v>
      </c>
      <c r="F92" s="219">
        <v>100000</v>
      </c>
      <c r="G92" s="221"/>
      <c r="H92" s="219">
        <f t="shared" si="2"/>
        <v>31040000</v>
      </c>
      <c r="I92" s="205"/>
    </row>
    <row r="93" spans="1:10" ht="21.75" customHeight="1">
      <c r="A93" s="217" t="s">
        <v>299</v>
      </c>
      <c r="B93" s="217">
        <v>24</v>
      </c>
      <c r="C93" s="228">
        <v>78</v>
      </c>
      <c r="D93" s="332" t="s">
        <v>692</v>
      </c>
      <c r="E93" s="335" t="s">
        <v>241</v>
      </c>
      <c r="F93" s="219">
        <v>50000</v>
      </c>
      <c r="G93" s="221"/>
      <c r="H93" s="219">
        <f t="shared" si="2"/>
        <v>31090000</v>
      </c>
      <c r="I93" s="205"/>
    </row>
    <row r="94" spans="1:10">
      <c r="A94" s="217" t="s">
        <v>299</v>
      </c>
      <c r="B94" s="217">
        <v>25</v>
      </c>
      <c r="C94" s="228">
        <v>79</v>
      </c>
      <c r="D94" s="332" t="s">
        <v>694</v>
      </c>
      <c r="E94" s="335" t="s">
        <v>241</v>
      </c>
      <c r="F94" s="219">
        <v>50000</v>
      </c>
      <c r="G94" s="221"/>
      <c r="H94" s="219">
        <f t="shared" si="2"/>
        <v>31140000</v>
      </c>
      <c r="I94" s="205"/>
    </row>
    <row r="95" spans="1:10" s="205" customFormat="1">
      <c r="A95" s="220" t="s">
        <v>297</v>
      </c>
      <c r="B95" s="321">
        <v>28</v>
      </c>
      <c r="C95" s="215">
        <v>2</v>
      </c>
      <c r="D95" s="333" t="s">
        <v>497</v>
      </c>
      <c r="E95" s="335" t="s">
        <v>235</v>
      </c>
      <c r="F95" s="216"/>
      <c r="G95" s="218">
        <v>49600</v>
      </c>
      <c r="H95" s="219">
        <f t="shared" si="2"/>
        <v>31090400</v>
      </c>
      <c r="J95" s="204"/>
    </row>
    <row r="96" spans="1:10" s="205" customFormat="1">
      <c r="A96" s="220" t="s">
        <v>298</v>
      </c>
      <c r="B96" s="321">
        <v>13</v>
      </c>
      <c r="C96" s="215">
        <v>7</v>
      </c>
      <c r="D96" s="333" t="s">
        <v>500</v>
      </c>
      <c r="E96" s="335" t="s">
        <v>235</v>
      </c>
      <c r="F96" s="216"/>
      <c r="G96" s="218">
        <v>44000</v>
      </c>
      <c r="H96" s="219">
        <f t="shared" si="2"/>
        <v>31046400</v>
      </c>
      <c r="J96" s="204"/>
    </row>
    <row r="97" spans="1:10" s="205" customFormat="1">
      <c r="A97" s="220" t="s">
        <v>298</v>
      </c>
      <c r="B97" s="321">
        <v>13</v>
      </c>
      <c r="C97" s="215">
        <v>7</v>
      </c>
      <c r="D97" s="333" t="s">
        <v>499</v>
      </c>
      <c r="E97" s="335" t="s">
        <v>235</v>
      </c>
      <c r="F97" s="216"/>
      <c r="G97" s="218">
        <v>49500</v>
      </c>
      <c r="H97" s="219">
        <f t="shared" si="2"/>
        <v>30996900</v>
      </c>
      <c r="J97" s="204"/>
    </row>
    <row r="98" spans="1:10" s="205" customFormat="1">
      <c r="A98" s="220" t="s">
        <v>299</v>
      </c>
      <c r="B98" s="321">
        <v>3</v>
      </c>
      <c r="C98" s="215">
        <v>38</v>
      </c>
      <c r="D98" s="333" t="s">
        <v>556</v>
      </c>
      <c r="E98" s="335" t="s">
        <v>235</v>
      </c>
      <c r="F98" s="216"/>
      <c r="G98" s="218">
        <v>160000</v>
      </c>
      <c r="H98" s="219">
        <f t="shared" si="2"/>
        <v>30836900</v>
      </c>
      <c r="J98" s="204"/>
    </row>
    <row r="99" spans="1:10" s="205" customFormat="1">
      <c r="A99" s="217" t="s">
        <v>496</v>
      </c>
      <c r="B99" s="217">
        <v>2</v>
      </c>
      <c r="C99" s="228">
        <v>176</v>
      </c>
      <c r="D99" s="331" t="s">
        <v>704</v>
      </c>
      <c r="E99" s="335" t="s">
        <v>235</v>
      </c>
      <c r="F99" s="238"/>
      <c r="G99" s="219">
        <f>33000</f>
        <v>33000</v>
      </c>
      <c r="H99" s="219">
        <f t="shared" si="2"/>
        <v>30803900</v>
      </c>
    </row>
    <row r="100" spans="1:10" s="205" customFormat="1">
      <c r="A100" s="220" t="s">
        <v>298</v>
      </c>
      <c r="B100" s="321">
        <v>27</v>
      </c>
      <c r="C100" s="215">
        <v>31</v>
      </c>
      <c r="D100" s="333" t="s">
        <v>544</v>
      </c>
      <c r="E100" s="335" t="s">
        <v>232</v>
      </c>
      <c r="F100" s="216"/>
      <c r="G100" s="218">
        <v>14000</v>
      </c>
      <c r="H100" s="219">
        <f t="shared" si="2"/>
        <v>30789900</v>
      </c>
      <c r="J100" s="204"/>
    </row>
    <row r="101" spans="1:10" s="205" customFormat="1">
      <c r="A101" s="220" t="s">
        <v>299</v>
      </c>
      <c r="B101" s="217">
        <v>25</v>
      </c>
      <c r="C101" s="228">
        <v>123</v>
      </c>
      <c r="D101" s="330" t="s">
        <v>616</v>
      </c>
      <c r="E101" s="335" t="s">
        <v>232</v>
      </c>
      <c r="F101" s="235"/>
      <c r="G101" s="219">
        <v>4000</v>
      </c>
      <c r="H101" s="219">
        <f t="shared" si="2"/>
        <v>30785900</v>
      </c>
      <c r="J101" s="204"/>
    </row>
    <row r="102" spans="1:10" s="205" customFormat="1">
      <c r="A102" s="220" t="s">
        <v>299</v>
      </c>
      <c r="B102" s="217">
        <v>25</v>
      </c>
      <c r="C102" s="228">
        <v>124</v>
      </c>
      <c r="D102" s="330" t="s">
        <v>618</v>
      </c>
      <c r="E102" s="335" t="s">
        <v>232</v>
      </c>
      <c r="F102" s="235"/>
      <c r="G102" s="219">
        <v>6000</v>
      </c>
      <c r="H102" s="219">
        <f t="shared" si="2"/>
        <v>30779900</v>
      </c>
      <c r="J102" s="204"/>
    </row>
    <row r="103" spans="1:10" s="205" customFormat="1">
      <c r="A103" s="220" t="s">
        <v>297</v>
      </c>
      <c r="B103" s="321">
        <v>30</v>
      </c>
      <c r="C103" s="215">
        <v>3</v>
      </c>
      <c r="D103" s="333" t="s">
        <v>503</v>
      </c>
      <c r="E103" s="335" t="s">
        <v>230</v>
      </c>
      <c r="F103" s="216"/>
      <c r="G103" s="218">
        <v>15000</v>
      </c>
      <c r="H103" s="219">
        <f t="shared" si="2"/>
        <v>30764900</v>
      </c>
      <c r="J103" s="204"/>
    </row>
    <row r="104" spans="1:10" s="205" customFormat="1">
      <c r="A104" s="220" t="s">
        <v>298</v>
      </c>
      <c r="B104" s="321">
        <v>11</v>
      </c>
      <c r="C104" s="215">
        <v>5</v>
      </c>
      <c r="D104" s="333" t="s">
        <v>504</v>
      </c>
      <c r="E104" s="335" t="s">
        <v>230</v>
      </c>
      <c r="F104" s="216"/>
      <c r="G104" s="218">
        <v>36000</v>
      </c>
      <c r="H104" s="219">
        <f t="shared" si="2"/>
        <v>30728900</v>
      </c>
      <c r="J104" s="204"/>
    </row>
    <row r="105" spans="1:10" s="205" customFormat="1">
      <c r="A105" s="220" t="s">
        <v>298</v>
      </c>
      <c r="B105" s="321">
        <v>12</v>
      </c>
      <c r="C105" s="215">
        <v>6</v>
      </c>
      <c r="D105" s="333" t="s">
        <v>505</v>
      </c>
      <c r="E105" s="335" t="s">
        <v>230</v>
      </c>
      <c r="F105" s="216"/>
      <c r="G105" s="218">
        <v>16500</v>
      </c>
      <c r="H105" s="219">
        <f t="shared" si="2"/>
        <v>30712400</v>
      </c>
      <c r="J105" s="204"/>
    </row>
    <row r="106" spans="1:10" s="205" customFormat="1">
      <c r="A106" s="220" t="s">
        <v>298</v>
      </c>
      <c r="B106" s="321">
        <v>13</v>
      </c>
      <c r="C106" s="215">
        <v>8</v>
      </c>
      <c r="D106" s="333" t="s">
        <v>506</v>
      </c>
      <c r="E106" s="335" t="s">
        <v>230</v>
      </c>
      <c r="F106" s="221"/>
      <c r="G106" s="218">
        <v>10500</v>
      </c>
      <c r="H106" s="219">
        <f t="shared" si="2"/>
        <v>30701900</v>
      </c>
      <c r="J106" s="204"/>
    </row>
    <row r="107" spans="1:10" s="205" customFormat="1">
      <c r="A107" s="220" t="s">
        <v>298</v>
      </c>
      <c r="B107" s="321">
        <v>13</v>
      </c>
      <c r="C107" s="215">
        <v>8</v>
      </c>
      <c r="D107" s="333" t="s">
        <v>507</v>
      </c>
      <c r="E107" s="335" t="s">
        <v>230</v>
      </c>
      <c r="F107" s="216"/>
      <c r="G107" s="218">
        <v>3000</v>
      </c>
      <c r="H107" s="219">
        <f t="shared" si="2"/>
        <v>30698900</v>
      </c>
      <c r="J107" s="204"/>
    </row>
    <row r="108" spans="1:10" s="205" customFormat="1">
      <c r="A108" s="220" t="s">
        <v>298</v>
      </c>
      <c r="B108" s="321">
        <v>14</v>
      </c>
      <c r="C108" s="215">
        <v>9</v>
      </c>
      <c r="D108" s="333" t="s">
        <v>509</v>
      </c>
      <c r="E108" s="335" t="s">
        <v>230</v>
      </c>
      <c r="F108" s="216"/>
      <c r="G108" s="218">
        <v>42000</v>
      </c>
      <c r="H108" s="219">
        <f t="shared" si="2"/>
        <v>30656900</v>
      </c>
      <c r="J108" s="204"/>
    </row>
    <row r="109" spans="1:10" s="205" customFormat="1">
      <c r="A109" s="220" t="s">
        <v>298</v>
      </c>
      <c r="B109" s="321">
        <v>15</v>
      </c>
      <c r="C109" s="215">
        <v>11</v>
      </c>
      <c r="D109" s="333" t="s">
        <v>514</v>
      </c>
      <c r="E109" s="335" t="s">
        <v>230</v>
      </c>
      <c r="F109" s="216"/>
      <c r="G109" s="218">
        <v>30000</v>
      </c>
      <c r="H109" s="219">
        <f t="shared" si="2"/>
        <v>30626900</v>
      </c>
      <c r="J109" s="204"/>
    </row>
    <row r="110" spans="1:10" s="205" customFormat="1">
      <c r="A110" s="220" t="s">
        <v>298</v>
      </c>
      <c r="B110" s="321">
        <v>15</v>
      </c>
      <c r="C110" s="215">
        <v>11</v>
      </c>
      <c r="D110" s="333" t="s">
        <v>515</v>
      </c>
      <c r="E110" s="335" t="s">
        <v>230</v>
      </c>
      <c r="F110" s="216"/>
      <c r="G110" s="218">
        <v>4000</v>
      </c>
      <c r="H110" s="219">
        <f t="shared" si="2"/>
        <v>30622900</v>
      </c>
      <c r="J110" s="204"/>
    </row>
    <row r="111" spans="1:10" s="205" customFormat="1">
      <c r="A111" s="220" t="s">
        <v>298</v>
      </c>
      <c r="B111" s="321">
        <v>16</v>
      </c>
      <c r="C111" s="215">
        <v>12</v>
      </c>
      <c r="D111" s="333" t="s">
        <v>516</v>
      </c>
      <c r="E111" s="335" t="s">
        <v>230</v>
      </c>
      <c r="F111" s="216"/>
      <c r="G111" s="218">
        <v>50000</v>
      </c>
      <c r="H111" s="219">
        <f t="shared" si="2"/>
        <v>30572900</v>
      </c>
      <c r="J111" s="204"/>
    </row>
    <row r="112" spans="1:10" s="205" customFormat="1">
      <c r="A112" s="220" t="s">
        <v>298</v>
      </c>
      <c r="B112" s="321">
        <v>16</v>
      </c>
      <c r="C112" s="215">
        <v>13</v>
      </c>
      <c r="D112" s="333" t="s">
        <v>767</v>
      </c>
      <c r="E112" s="335" t="s">
        <v>230</v>
      </c>
      <c r="F112" s="216"/>
      <c r="G112" s="218">
        <v>7000</v>
      </c>
      <c r="H112" s="219">
        <f t="shared" si="2"/>
        <v>30565900</v>
      </c>
      <c r="J112" s="204"/>
    </row>
    <row r="113" spans="1:10" s="205" customFormat="1">
      <c r="A113" s="220" t="s">
        <v>298</v>
      </c>
      <c r="B113" s="321">
        <v>19</v>
      </c>
      <c r="C113" s="215">
        <v>19</v>
      </c>
      <c r="D113" s="333" t="s">
        <v>525</v>
      </c>
      <c r="E113" s="335" t="s">
        <v>230</v>
      </c>
      <c r="F113" s="216"/>
      <c r="G113" s="218">
        <v>20000</v>
      </c>
      <c r="H113" s="219">
        <f t="shared" si="2"/>
        <v>30545900</v>
      </c>
      <c r="J113" s="204"/>
    </row>
    <row r="114" spans="1:10" s="205" customFormat="1">
      <c r="A114" s="220" t="s">
        <v>298</v>
      </c>
      <c r="B114" s="321">
        <v>24</v>
      </c>
      <c r="C114" s="215">
        <v>23</v>
      </c>
      <c r="D114" s="333" t="s">
        <v>378</v>
      </c>
      <c r="E114" s="335" t="s">
        <v>230</v>
      </c>
      <c r="F114" s="216"/>
      <c r="G114" s="218">
        <v>80000</v>
      </c>
      <c r="H114" s="219">
        <f t="shared" si="2"/>
        <v>30465900</v>
      </c>
      <c r="J114" s="204"/>
    </row>
    <row r="115" spans="1:10" s="205" customFormat="1">
      <c r="A115" s="220" t="s">
        <v>298</v>
      </c>
      <c r="B115" s="321">
        <v>25</v>
      </c>
      <c r="C115" s="215">
        <v>24</v>
      </c>
      <c r="D115" s="333" t="s">
        <v>532</v>
      </c>
      <c r="E115" s="335" t="s">
        <v>230</v>
      </c>
      <c r="F115" s="216"/>
      <c r="G115" s="218">
        <v>40000</v>
      </c>
      <c r="H115" s="219">
        <f t="shared" si="2"/>
        <v>30425900</v>
      </c>
      <c r="J115" s="204"/>
    </row>
    <row r="116" spans="1:10" s="205" customFormat="1">
      <c r="A116" s="220" t="s">
        <v>298</v>
      </c>
      <c r="B116" s="321">
        <v>26</v>
      </c>
      <c r="C116" s="215">
        <v>27</v>
      </c>
      <c r="D116" s="333" t="s">
        <v>533</v>
      </c>
      <c r="E116" s="335" t="s">
        <v>230</v>
      </c>
      <c r="F116" s="216"/>
      <c r="G116" s="218">
        <v>1500</v>
      </c>
      <c r="H116" s="219">
        <f t="shared" si="2"/>
        <v>30424400</v>
      </c>
      <c r="J116" s="204"/>
    </row>
    <row r="117" spans="1:10" s="205" customFormat="1">
      <c r="A117" s="220" t="s">
        <v>298</v>
      </c>
      <c r="B117" s="321">
        <v>26</v>
      </c>
      <c r="C117" s="215">
        <v>27</v>
      </c>
      <c r="D117" s="333" t="s">
        <v>534</v>
      </c>
      <c r="E117" s="335" t="s">
        <v>230</v>
      </c>
      <c r="F117" s="216"/>
      <c r="G117" s="218">
        <v>93000</v>
      </c>
      <c r="H117" s="219">
        <f t="shared" si="2"/>
        <v>30331400</v>
      </c>
      <c r="J117" s="204"/>
    </row>
    <row r="118" spans="1:10" s="205" customFormat="1">
      <c r="A118" s="220" t="s">
        <v>298</v>
      </c>
      <c r="B118" s="321">
        <v>26</v>
      </c>
      <c r="C118" s="215">
        <v>28</v>
      </c>
      <c r="D118" s="333" t="s">
        <v>537</v>
      </c>
      <c r="E118" s="335" t="s">
        <v>230</v>
      </c>
      <c r="F118" s="216"/>
      <c r="G118" s="218">
        <v>1000</v>
      </c>
      <c r="H118" s="219">
        <f t="shared" si="2"/>
        <v>30330400</v>
      </c>
      <c r="J118" s="204"/>
    </row>
    <row r="119" spans="1:10" s="205" customFormat="1">
      <c r="A119" s="220" t="s">
        <v>298</v>
      </c>
      <c r="B119" s="321">
        <v>26</v>
      </c>
      <c r="C119" s="215">
        <v>28</v>
      </c>
      <c r="D119" s="333" t="s">
        <v>538</v>
      </c>
      <c r="E119" s="335" t="s">
        <v>230</v>
      </c>
      <c r="F119" s="216"/>
      <c r="G119" s="218">
        <v>22500</v>
      </c>
      <c r="H119" s="219">
        <f t="shared" si="2"/>
        <v>30307900</v>
      </c>
      <c r="J119" s="204"/>
    </row>
    <row r="120" spans="1:10" s="205" customFormat="1">
      <c r="A120" s="220" t="s">
        <v>298</v>
      </c>
      <c r="B120" s="321">
        <v>26</v>
      </c>
      <c r="C120" s="215">
        <v>28</v>
      </c>
      <c r="D120" s="333" t="s">
        <v>539</v>
      </c>
      <c r="E120" s="335" t="s">
        <v>230</v>
      </c>
      <c r="F120" s="216"/>
      <c r="G120" s="218">
        <v>500</v>
      </c>
      <c r="H120" s="219">
        <f t="shared" si="2"/>
        <v>30307400</v>
      </c>
      <c r="J120" s="204"/>
    </row>
    <row r="121" spans="1:10" s="205" customFormat="1">
      <c r="A121" s="220" t="s">
        <v>299</v>
      </c>
      <c r="B121" s="321">
        <v>3</v>
      </c>
      <c r="C121" s="215">
        <v>39</v>
      </c>
      <c r="D121" s="333" t="s">
        <v>705</v>
      </c>
      <c r="E121" s="335" t="s">
        <v>230</v>
      </c>
      <c r="F121" s="216"/>
      <c r="G121" s="218">
        <v>930000</v>
      </c>
      <c r="H121" s="219">
        <f t="shared" si="2"/>
        <v>29377400</v>
      </c>
      <c r="J121" s="204"/>
    </row>
    <row r="122" spans="1:10" s="205" customFormat="1">
      <c r="A122" s="220" t="s">
        <v>299</v>
      </c>
      <c r="B122" s="321">
        <v>4</v>
      </c>
      <c r="C122" s="215">
        <v>42</v>
      </c>
      <c r="D122" s="333" t="s">
        <v>501</v>
      </c>
      <c r="E122" s="335" t="s">
        <v>230</v>
      </c>
      <c r="F122" s="216"/>
      <c r="G122" s="218">
        <v>56000</v>
      </c>
      <c r="H122" s="219">
        <f t="shared" si="2"/>
        <v>29321400</v>
      </c>
    </row>
    <row r="123" spans="1:10" s="205" customFormat="1">
      <c r="A123" s="220" t="s">
        <v>299</v>
      </c>
      <c r="B123" s="217">
        <v>19</v>
      </c>
      <c r="C123" s="228">
        <v>88</v>
      </c>
      <c r="D123" s="330" t="s">
        <v>764</v>
      </c>
      <c r="E123" s="335" t="s">
        <v>230</v>
      </c>
      <c r="F123" s="230"/>
      <c r="G123" s="219">
        <v>4500</v>
      </c>
      <c r="H123" s="219">
        <f t="shared" si="2"/>
        <v>29316900</v>
      </c>
      <c r="J123" s="204"/>
    </row>
    <row r="124" spans="1:10" s="205" customFormat="1">
      <c r="A124" s="220" t="s">
        <v>299</v>
      </c>
      <c r="B124" s="217">
        <v>19</v>
      </c>
      <c r="C124" s="228">
        <v>88</v>
      </c>
      <c r="D124" s="330" t="s">
        <v>525</v>
      </c>
      <c r="E124" s="335" t="s">
        <v>230</v>
      </c>
      <c r="F124" s="230"/>
      <c r="G124" s="219">
        <v>20000</v>
      </c>
      <c r="H124" s="219">
        <f t="shared" si="2"/>
        <v>29296900</v>
      </c>
      <c r="J124" s="204"/>
    </row>
    <row r="125" spans="1:10" s="205" customFormat="1">
      <c r="A125" s="220" t="s">
        <v>298</v>
      </c>
      <c r="B125" s="321">
        <v>16</v>
      </c>
      <c r="C125" s="215">
        <v>14</v>
      </c>
      <c r="D125" s="333" t="s">
        <v>377</v>
      </c>
      <c r="E125" s="335" t="s">
        <v>228</v>
      </c>
      <c r="F125" s="216"/>
      <c r="G125" s="218">
        <v>131000</v>
      </c>
      <c r="H125" s="219">
        <f t="shared" si="2"/>
        <v>29165900</v>
      </c>
      <c r="J125" s="204"/>
    </row>
    <row r="126" spans="1:10" s="205" customFormat="1">
      <c r="A126" s="220" t="s">
        <v>298</v>
      </c>
      <c r="B126" s="321">
        <v>22</v>
      </c>
      <c r="C126" s="215">
        <v>21</v>
      </c>
      <c r="D126" s="333" t="s">
        <v>526</v>
      </c>
      <c r="E126" s="335" t="s">
        <v>228</v>
      </c>
      <c r="F126" s="216"/>
      <c r="G126" s="218">
        <v>5500</v>
      </c>
      <c r="H126" s="219">
        <f t="shared" si="2"/>
        <v>29160400</v>
      </c>
      <c r="J126" s="204"/>
    </row>
    <row r="127" spans="1:10" s="205" customFormat="1">
      <c r="A127" s="220" t="s">
        <v>298</v>
      </c>
      <c r="B127" s="321">
        <v>26</v>
      </c>
      <c r="C127" s="215">
        <v>28</v>
      </c>
      <c r="D127" s="333" t="s">
        <v>535</v>
      </c>
      <c r="E127" s="335" t="s">
        <v>228</v>
      </c>
      <c r="F127" s="221"/>
      <c r="G127" s="218">
        <v>38700</v>
      </c>
      <c r="H127" s="219">
        <f t="shared" si="2"/>
        <v>29121700</v>
      </c>
      <c r="J127" s="204"/>
    </row>
    <row r="128" spans="1:10" s="205" customFormat="1">
      <c r="A128" s="220" t="s">
        <v>298</v>
      </c>
      <c r="B128" s="321">
        <v>26</v>
      </c>
      <c r="C128" s="215">
        <v>28</v>
      </c>
      <c r="D128" s="333" t="s">
        <v>536</v>
      </c>
      <c r="E128" s="335" t="s">
        <v>228</v>
      </c>
      <c r="F128" s="216"/>
      <c r="G128" s="218">
        <v>22400</v>
      </c>
      <c r="H128" s="219">
        <f t="shared" si="2"/>
        <v>29099300</v>
      </c>
      <c r="J128" s="204"/>
    </row>
    <row r="129" spans="1:10" s="205" customFormat="1">
      <c r="A129" s="220" t="s">
        <v>298</v>
      </c>
      <c r="B129" s="321">
        <v>26</v>
      </c>
      <c r="C129" s="215">
        <v>29</v>
      </c>
      <c r="D129" s="333" t="s">
        <v>540</v>
      </c>
      <c r="E129" s="335" t="s">
        <v>228</v>
      </c>
      <c r="F129" s="216"/>
      <c r="G129" s="218">
        <v>323600</v>
      </c>
      <c r="H129" s="219">
        <f t="shared" si="2"/>
        <v>28775700</v>
      </c>
      <c r="J129" s="204"/>
    </row>
    <row r="130" spans="1:10" s="205" customFormat="1">
      <c r="A130" s="220" t="s">
        <v>298</v>
      </c>
      <c r="B130" s="321">
        <v>26</v>
      </c>
      <c r="C130" s="215">
        <v>29</v>
      </c>
      <c r="D130" s="333" t="s">
        <v>541</v>
      </c>
      <c r="E130" s="335" t="s">
        <v>228</v>
      </c>
      <c r="F130" s="216"/>
      <c r="G130" s="218">
        <v>296300</v>
      </c>
      <c r="H130" s="219">
        <f t="shared" si="2"/>
        <v>28479400</v>
      </c>
      <c r="J130" s="204"/>
    </row>
    <row r="131" spans="1:10" s="205" customFormat="1">
      <c r="A131" s="220" t="s">
        <v>298</v>
      </c>
      <c r="B131" s="321">
        <v>26</v>
      </c>
      <c r="C131" s="215">
        <v>30</v>
      </c>
      <c r="D131" s="333" t="s">
        <v>542</v>
      </c>
      <c r="E131" s="335" t="s">
        <v>228</v>
      </c>
      <c r="F131" s="216"/>
      <c r="G131" s="218">
        <v>21000</v>
      </c>
      <c r="H131" s="219">
        <f t="shared" si="2"/>
        <v>28458400</v>
      </c>
      <c r="J131" s="204"/>
    </row>
    <row r="132" spans="1:10" s="205" customFormat="1">
      <c r="A132" s="220" t="s">
        <v>298</v>
      </c>
      <c r="B132" s="321">
        <v>26</v>
      </c>
      <c r="C132" s="215">
        <v>30</v>
      </c>
      <c r="D132" s="333" t="s">
        <v>543</v>
      </c>
      <c r="E132" s="335" t="s">
        <v>228</v>
      </c>
      <c r="F132" s="216"/>
      <c r="G132" s="218">
        <v>13000</v>
      </c>
      <c r="H132" s="219">
        <f t="shared" si="2"/>
        <v>28445400</v>
      </c>
      <c r="J132" s="204"/>
    </row>
    <row r="133" spans="1:10" s="205" customFormat="1">
      <c r="A133" s="220" t="s">
        <v>299</v>
      </c>
      <c r="B133" s="321">
        <v>4</v>
      </c>
      <c r="C133" s="215">
        <v>41</v>
      </c>
      <c r="D133" s="333" t="s">
        <v>557</v>
      </c>
      <c r="E133" s="335" t="s">
        <v>228</v>
      </c>
      <c r="F133" s="216"/>
      <c r="G133" s="218">
        <v>57200</v>
      </c>
      <c r="H133" s="219">
        <f t="shared" si="2"/>
        <v>28388200</v>
      </c>
    </row>
    <row r="134" spans="1:10" s="205" customFormat="1">
      <c r="A134" s="220" t="s">
        <v>299</v>
      </c>
      <c r="B134" s="217">
        <v>21</v>
      </c>
      <c r="C134" s="228">
        <v>103</v>
      </c>
      <c r="D134" s="205" t="s">
        <v>604</v>
      </c>
      <c r="E134" s="335" t="s">
        <v>228</v>
      </c>
      <c r="F134" s="238"/>
      <c r="G134" s="219">
        <v>50000</v>
      </c>
      <c r="H134" s="219">
        <f t="shared" si="2"/>
        <v>28338200</v>
      </c>
      <c r="J134" s="204"/>
    </row>
    <row r="135" spans="1:10" s="205" customFormat="1">
      <c r="A135" s="220" t="s">
        <v>299</v>
      </c>
      <c r="B135" s="217">
        <v>21</v>
      </c>
      <c r="C135" s="228">
        <v>103</v>
      </c>
      <c r="D135" s="330" t="s">
        <v>479</v>
      </c>
      <c r="E135" s="335" t="s">
        <v>228</v>
      </c>
      <c r="F135" s="230"/>
      <c r="G135" s="219">
        <v>10000</v>
      </c>
      <c r="H135" s="219">
        <f t="shared" si="2"/>
        <v>28328200</v>
      </c>
      <c r="J135" s="204"/>
    </row>
    <row r="136" spans="1:10" s="205" customFormat="1">
      <c r="A136" s="220" t="s">
        <v>297</v>
      </c>
      <c r="B136" s="321">
        <v>30</v>
      </c>
      <c r="C136" s="215">
        <v>4</v>
      </c>
      <c r="D136" s="333" t="s">
        <v>498</v>
      </c>
      <c r="E136" s="335" t="s">
        <v>204</v>
      </c>
      <c r="F136" s="216"/>
      <c r="G136" s="218">
        <v>6000</v>
      </c>
      <c r="H136" s="219">
        <f t="shared" si="2"/>
        <v>28322200</v>
      </c>
      <c r="J136" s="204"/>
    </row>
    <row r="137" spans="1:10" s="205" customFormat="1">
      <c r="A137" s="220" t="s">
        <v>298</v>
      </c>
      <c r="B137" s="321">
        <v>13</v>
      </c>
      <c r="C137" s="215">
        <v>8</v>
      </c>
      <c r="D137" s="333" t="s">
        <v>508</v>
      </c>
      <c r="E137" s="335" t="s">
        <v>204</v>
      </c>
      <c r="F137" s="216"/>
      <c r="G137" s="218">
        <v>5000</v>
      </c>
      <c r="H137" s="219">
        <f t="shared" si="2"/>
        <v>28317200</v>
      </c>
      <c r="J137" s="204"/>
    </row>
    <row r="138" spans="1:10" s="205" customFormat="1">
      <c r="A138" s="220" t="s">
        <v>298</v>
      </c>
      <c r="B138" s="321">
        <v>16</v>
      </c>
      <c r="C138" s="215">
        <v>13</v>
      </c>
      <c r="D138" s="333" t="s">
        <v>768</v>
      </c>
      <c r="E138" s="335" t="s">
        <v>204</v>
      </c>
      <c r="F138" s="216"/>
      <c r="G138" s="218">
        <v>5000</v>
      </c>
      <c r="H138" s="219">
        <f t="shared" si="2"/>
        <v>28312200</v>
      </c>
      <c r="J138" s="204"/>
    </row>
    <row r="139" spans="1:10" s="205" customFormat="1">
      <c r="A139" s="220" t="s">
        <v>299</v>
      </c>
      <c r="B139" s="217">
        <v>3</v>
      </c>
      <c r="C139" s="228">
        <v>39</v>
      </c>
      <c r="D139" s="330" t="s">
        <v>726</v>
      </c>
      <c r="E139" s="335" t="s">
        <v>204</v>
      </c>
      <c r="F139" s="229"/>
      <c r="G139" s="219">
        <v>10000</v>
      </c>
      <c r="H139" s="219">
        <f t="shared" si="2"/>
        <v>28302200</v>
      </c>
    </row>
    <row r="140" spans="1:10" s="205" customFormat="1">
      <c r="A140" s="220" t="s">
        <v>299</v>
      </c>
      <c r="B140" s="321">
        <v>10</v>
      </c>
      <c r="C140" s="215">
        <v>44</v>
      </c>
      <c r="D140" s="333" t="s">
        <v>560</v>
      </c>
      <c r="E140" s="335" t="s">
        <v>204</v>
      </c>
      <c r="F140" s="216"/>
      <c r="G140" s="218">
        <v>7000</v>
      </c>
      <c r="H140" s="219">
        <f t="shared" si="2"/>
        <v>28295200</v>
      </c>
    </row>
    <row r="141" spans="1:10" s="205" customFormat="1">
      <c r="A141" s="220" t="s">
        <v>299</v>
      </c>
      <c r="B141" s="217">
        <v>25</v>
      </c>
      <c r="C141" s="228">
        <v>125</v>
      </c>
      <c r="D141" s="330" t="s">
        <v>384</v>
      </c>
      <c r="E141" s="335" t="s">
        <v>204</v>
      </c>
      <c r="F141" s="230"/>
      <c r="G141" s="219">
        <v>12000</v>
      </c>
      <c r="H141" s="219">
        <f t="shared" si="2"/>
        <v>28283200</v>
      </c>
      <c r="J141" s="204"/>
    </row>
    <row r="142" spans="1:10" s="205" customFormat="1">
      <c r="A142" s="220" t="s">
        <v>299</v>
      </c>
      <c r="B142" s="217">
        <v>25</v>
      </c>
      <c r="C142" s="228">
        <v>126</v>
      </c>
      <c r="D142" s="330" t="s">
        <v>619</v>
      </c>
      <c r="E142" s="335" t="s">
        <v>204</v>
      </c>
      <c r="F142" s="235"/>
      <c r="G142" s="219">
        <f>36*600</f>
        <v>21600</v>
      </c>
      <c r="H142" s="219">
        <f t="shared" si="2"/>
        <v>28261600</v>
      </c>
      <c r="J142" s="204"/>
    </row>
    <row r="143" spans="1:10" s="205" customFormat="1">
      <c r="A143" s="217" t="s">
        <v>496</v>
      </c>
      <c r="B143" s="241">
        <v>1</v>
      </c>
      <c r="C143" s="228">
        <v>175</v>
      </c>
      <c r="D143" s="331" t="s">
        <v>620</v>
      </c>
      <c r="E143" s="335" t="s">
        <v>204</v>
      </c>
      <c r="F143" s="238"/>
      <c r="G143" s="219">
        <f>1*3500</f>
        <v>3500</v>
      </c>
      <c r="H143" s="219">
        <f t="shared" si="2"/>
        <v>28258100</v>
      </c>
    </row>
    <row r="144" spans="1:10" s="205" customFormat="1">
      <c r="A144" s="217" t="s">
        <v>496</v>
      </c>
      <c r="B144" s="241">
        <v>1</v>
      </c>
      <c r="C144" s="228">
        <v>175</v>
      </c>
      <c r="D144" s="331" t="s">
        <v>621</v>
      </c>
      <c r="E144" s="335" t="s">
        <v>204</v>
      </c>
      <c r="F144" s="238"/>
      <c r="G144" s="219">
        <f>5*5000</f>
        <v>25000</v>
      </c>
      <c r="H144" s="219">
        <f t="shared" si="2"/>
        <v>28233100</v>
      </c>
    </row>
    <row r="145" spans="1:8" s="205" customFormat="1">
      <c r="A145" s="217" t="s">
        <v>496</v>
      </c>
      <c r="B145" s="217">
        <v>2</v>
      </c>
      <c r="C145" s="228">
        <v>177</v>
      </c>
      <c r="D145" s="331" t="s">
        <v>703</v>
      </c>
      <c r="E145" s="335" t="s">
        <v>204</v>
      </c>
      <c r="F145" s="238"/>
      <c r="G145" s="219">
        <f>3*5000</f>
        <v>15000</v>
      </c>
      <c r="H145" s="219">
        <f t="shared" ref="H145:H208" si="3">H144+F145-G145</f>
        <v>28218100</v>
      </c>
    </row>
    <row r="146" spans="1:8" s="205" customFormat="1">
      <c r="A146" s="217" t="s">
        <v>299</v>
      </c>
      <c r="B146" s="217">
        <v>25</v>
      </c>
      <c r="C146" s="228">
        <v>127</v>
      </c>
      <c r="D146" s="331" t="s">
        <v>401</v>
      </c>
      <c r="E146" s="335" t="s">
        <v>402</v>
      </c>
      <c r="F146" s="230"/>
      <c r="G146" s="219">
        <v>675000</v>
      </c>
      <c r="H146" s="219">
        <f t="shared" si="3"/>
        <v>27543100</v>
      </c>
    </row>
    <row r="147" spans="1:8" s="205" customFormat="1">
      <c r="A147" s="217" t="s">
        <v>299</v>
      </c>
      <c r="B147" s="217">
        <v>25</v>
      </c>
      <c r="C147" s="228">
        <v>128</v>
      </c>
      <c r="D147" s="331" t="s">
        <v>403</v>
      </c>
      <c r="E147" s="335" t="s">
        <v>404</v>
      </c>
      <c r="F147" s="238"/>
      <c r="G147" s="219">
        <v>550000</v>
      </c>
      <c r="H147" s="219">
        <f t="shared" si="3"/>
        <v>26993100</v>
      </c>
    </row>
    <row r="148" spans="1:8" s="205" customFormat="1">
      <c r="A148" s="217" t="s">
        <v>299</v>
      </c>
      <c r="B148" s="217">
        <v>25</v>
      </c>
      <c r="C148" s="228">
        <v>129</v>
      </c>
      <c r="D148" s="331" t="s">
        <v>405</v>
      </c>
      <c r="E148" s="335" t="s">
        <v>406</v>
      </c>
      <c r="F148" s="238"/>
      <c r="G148" s="219">
        <v>450000</v>
      </c>
      <c r="H148" s="219">
        <f t="shared" si="3"/>
        <v>26543100</v>
      </c>
    </row>
    <row r="149" spans="1:8" s="205" customFormat="1">
      <c r="A149" s="217" t="s">
        <v>299</v>
      </c>
      <c r="B149" s="217">
        <v>25</v>
      </c>
      <c r="C149" s="228">
        <v>130</v>
      </c>
      <c r="D149" s="331" t="s">
        <v>407</v>
      </c>
      <c r="E149" s="335" t="s">
        <v>408</v>
      </c>
      <c r="F149" s="238"/>
      <c r="G149" s="219">
        <v>125000</v>
      </c>
      <c r="H149" s="219">
        <f t="shared" si="3"/>
        <v>26418100</v>
      </c>
    </row>
    <row r="150" spans="1:8" s="205" customFormat="1">
      <c r="A150" s="217" t="s">
        <v>299</v>
      </c>
      <c r="B150" s="217">
        <v>25</v>
      </c>
      <c r="C150" s="228">
        <v>131</v>
      </c>
      <c r="D150" s="331" t="s">
        <v>409</v>
      </c>
      <c r="E150" s="335" t="s">
        <v>410</v>
      </c>
      <c r="F150" s="238"/>
      <c r="G150" s="219">
        <v>150000</v>
      </c>
      <c r="H150" s="219">
        <f t="shared" si="3"/>
        <v>26268100</v>
      </c>
    </row>
    <row r="151" spans="1:8" s="205" customFormat="1" ht="31.5">
      <c r="A151" s="217" t="s">
        <v>299</v>
      </c>
      <c r="B151" s="217">
        <v>25</v>
      </c>
      <c r="C151" s="228">
        <v>132</v>
      </c>
      <c r="D151" s="331" t="s">
        <v>411</v>
      </c>
      <c r="E151" s="335" t="s">
        <v>412</v>
      </c>
      <c r="F151" s="238"/>
      <c r="G151" s="219">
        <v>100000</v>
      </c>
      <c r="H151" s="219">
        <f t="shared" si="3"/>
        <v>26168100</v>
      </c>
    </row>
    <row r="152" spans="1:8" s="205" customFormat="1" ht="31.5">
      <c r="A152" s="217" t="s">
        <v>299</v>
      </c>
      <c r="B152" s="217">
        <v>25</v>
      </c>
      <c r="C152" s="228">
        <v>133</v>
      </c>
      <c r="D152" s="331" t="s">
        <v>413</v>
      </c>
      <c r="E152" s="335" t="s">
        <v>414</v>
      </c>
      <c r="F152" s="238"/>
      <c r="G152" s="219">
        <v>75000</v>
      </c>
      <c r="H152" s="219">
        <f t="shared" si="3"/>
        <v>26093100</v>
      </c>
    </row>
    <row r="153" spans="1:8" s="205" customFormat="1" ht="31.5">
      <c r="A153" s="217" t="s">
        <v>299</v>
      </c>
      <c r="B153" s="217">
        <v>25</v>
      </c>
      <c r="C153" s="228">
        <v>134</v>
      </c>
      <c r="D153" s="331" t="s">
        <v>415</v>
      </c>
      <c r="E153" s="335" t="s">
        <v>416</v>
      </c>
      <c r="F153" s="238"/>
      <c r="G153" s="219">
        <v>150000</v>
      </c>
      <c r="H153" s="219">
        <f t="shared" si="3"/>
        <v>25943100</v>
      </c>
    </row>
    <row r="154" spans="1:8" s="205" customFormat="1" ht="31.5">
      <c r="A154" s="217" t="s">
        <v>299</v>
      </c>
      <c r="B154" s="217">
        <v>25</v>
      </c>
      <c r="C154" s="228">
        <v>135</v>
      </c>
      <c r="D154" s="331" t="s">
        <v>417</v>
      </c>
      <c r="E154" s="335" t="s">
        <v>418</v>
      </c>
      <c r="F154" s="238"/>
      <c r="G154" s="219">
        <v>100000</v>
      </c>
      <c r="H154" s="219">
        <f t="shared" si="3"/>
        <v>25843100</v>
      </c>
    </row>
    <row r="155" spans="1:8" s="205" customFormat="1" ht="31.5">
      <c r="A155" s="217" t="s">
        <v>299</v>
      </c>
      <c r="B155" s="217">
        <v>25</v>
      </c>
      <c r="C155" s="228">
        <v>136</v>
      </c>
      <c r="D155" s="331" t="s">
        <v>419</v>
      </c>
      <c r="E155" s="335" t="s">
        <v>420</v>
      </c>
      <c r="F155" s="238"/>
      <c r="G155" s="219">
        <v>75000</v>
      </c>
      <c r="H155" s="219">
        <f t="shared" si="3"/>
        <v>25768100</v>
      </c>
    </row>
    <row r="156" spans="1:8" s="205" customFormat="1" ht="31.5">
      <c r="A156" s="217" t="s">
        <v>299</v>
      </c>
      <c r="B156" s="217">
        <v>25</v>
      </c>
      <c r="C156" s="228">
        <v>137</v>
      </c>
      <c r="D156" s="331" t="s">
        <v>421</v>
      </c>
      <c r="E156" s="335" t="s">
        <v>422</v>
      </c>
      <c r="F156" s="238"/>
      <c r="G156" s="219">
        <v>250000</v>
      </c>
      <c r="H156" s="219">
        <f t="shared" si="3"/>
        <v>25518100</v>
      </c>
    </row>
    <row r="157" spans="1:8" s="205" customFormat="1" ht="31.5">
      <c r="A157" s="217" t="s">
        <v>299</v>
      </c>
      <c r="B157" s="217">
        <v>25</v>
      </c>
      <c r="C157" s="228">
        <v>138</v>
      </c>
      <c r="D157" s="331" t="s">
        <v>423</v>
      </c>
      <c r="E157" s="335" t="s">
        <v>424</v>
      </c>
      <c r="F157" s="238"/>
      <c r="G157" s="219">
        <v>150000</v>
      </c>
      <c r="H157" s="219">
        <f t="shared" si="3"/>
        <v>25368100</v>
      </c>
    </row>
    <row r="158" spans="1:8" s="205" customFormat="1" ht="31.5">
      <c r="A158" s="217" t="s">
        <v>299</v>
      </c>
      <c r="B158" s="217">
        <v>25</v>
      </c>
      <c r="C158" s="228">
        <v>139</v>
      </c>
      <c r="D158" s="331" t="s">
        <v>425</v>
      </c>
      <c r="E158" s="335" t="s">
        <v>426</v>
      </c>
      <c r="F158" s="238"/>
      <c r="G158" s="219">
        <v>100000</v>
      </c>
      <c r="H158" s="219">
        <f t="shared" si="3"/>
        <v>25268100</v>
      </c>
    </row>
    <row r="159" spans="1:8" s="205" customFormat="1" ht="31.5">
      <c r="A159" s="217" t="s">
        <v>299</v>
      </c>
      <c r="B159" s="217">
        <v>25</v>
      </c>
      <c r="C159" s="228">
        <v>140</v>
      </c>
      <c r="D159" s="331" t="s">
        <v>427</v>
      </c>
      <c r="E159" s="335" t="s">
        <v>428</v>
      </c>
      <c r="F159" s="238"/>
      <c r="G159" s="219">
        <v>250000</v>
      </c>
      <c r="H159" s="219">
        <f t="shared" si="3"/>
        <v>25018100</v>
      </c>
    </row>
    <row r="160" spans="1:8" s="205" customFormat="1" ht="31.5">
      <c r="A160" s="217" t="s">
        <v>299</v>
      </c>
      <c r="B160" s="217">
        <v>25</v>
      </c>
      <c r="C160" s="228">
        <v>141</v>
      </c>
      <c r="D160" s="331" t="s">
        <v>429</v>
      </c>
      <c r="E160" s="335" t="s">
        <v>430</v>
      </c>
      <c r="F160" s="238"/>
      <c r="G160" s="219">
        <v>150000</v>
      </c>
      <c r="H160" s="219">
        <f t="shared" si="3"/>
        <v>24868100</v>
      </c>
    </row>
    <row r="161" spans="1:8" s="205" customFormat="1" ht="31.5">
      <c r="A161" s="217" t="s">
        <v>299</v>
      </c>
      <c r="B161" s="217">
        <v>25</v>
      </c>
      <c r="C161" s="228">
        <v>142</v>
      </c>
      <c r="D161" s="331" t="s">
        <v>431</v>
      </c>
      <c r="E161" s="335" t="s">
        <v>432</v>
      </c>
      <c r="F161" s="238"/>
      <c r="G161" s="219">
        <v>100000</v>
      </c>
      <c r="H161" s="219">
        <f t="shared" si="3"/>
        <v>24768100</v>
      </c>
    </row>
    <row r="162" spans="1:8" s="205" customFormat="1" ht="31.5">
      <c r="A162" s="217" t="s">
        <v>299</v>
      </c>
      <c r="B162" s="217">
        <v>25</v>
      </c>
      <c r="C162" s="228">
        <v>143</v>
      </c>
      <c r="D162" s="331" t="s">
        <v>707</v>
      </c>
      <c r="E162" s="335" t="s">
        <v>433</v>
      </c>
      <c r="F162" s="238"/>
      <c r="G162" s="219">
        <v>250000</v>
      </c>
      <c r="H162" s="219">
        <f t="shared" si="3"/>
        <v>24518100</v>
      </c>
    </row>
    <row r="163" spans="1:8" s="205" customFormat="1" ht="31.5">
      <c r="A163" s="217" t="s">
        <v>299</v>
      </c>
      <c r="B163" s="217">
        <v>25</v>
      </c>
      <c r="C163" s="228">
        <v>144</v>
      </c>
      <c r="D163" s="331" t="s">
        <v>708</v>
      </c>
      <c r="E163" s="335" t="s">
        <v>434</v>
      </c>
      <c r="F163" s="216"/>
      <c r="G163" s="219">
        <v>150000</v>
      </c>
      <c r="H163" s="219">
        <f t="shared" si="3"/>
        <v>24368100</v>
      </c>
    </row>
    <row r="164" spans="1:8" s="205" customFormat="1" ht="31.5">
      <c r="A164" s="217" t="s">
        <v>299</v>
      </c>
      <c r="B164" s="217">
        <v>25</v>
      </c>
      <c r="C164" s="228">
        <v>145</v>
      </c>
      <c r="D164" s="331" t="s">
        <v>709</v>
      </c>
      <c r="E164" s="335" t="s">
        <v>435</v>
      </c>
      <c r="F164" s="216"/>
      <c r="G164" s="219">
        <v>100000</v>
      </c>
      <c r="H164" s="219">
        <f t="shared" si="3"/>
        <v>24268100</v>
      </c>
    </row>
    <row r="165" spans="1:8" s="205" customFormat="1">
      <c r="A165" s="217" t="s">
        <v>299</v>
      </c>
      <c r="B165" s="217">
        <v>25</v>
      </c>
      <c r="C165" s="228">
        <v>146</v>
      </c>
      <c r="D165" s="331" t="s">
        <v>436</v>
      </c>
      <c r="E165" s="335" t="s">
        <v>437</v>
      </c>
      <c r="F165" s="238"/>
      <c r="G165" s="219">
        <v>150000</v>
      </c>
      <c r="H165" s="219">
        <f t="shared" si="3"/>
        <v>24118100</v>
      </c>
    </row>
    <row r="166" spans="1:8" s="205" customFormat="1" ht="31.5">
      <c r="A166" s="217" t="s">
        <v>299</v>
      </c>
      <c r="B166" s="217">
        <v>25</v>
      </c>
      <c r="C166" s="228">
        <v>147</v>
      </c>
      <c r="D166" s="331" t="s">
        <v>438</v>
      </c>
      <c r="E166" s="335" t="s">
        <v>439</v>
      </c>
      <c r="F166" s="238"/>
      <c r="G166" s="219">
        <v>100000</v>
      </c>
      <c r="H166" s="219">
        <f t="shared" si="3"/>
        <v>24018100</v>
      </c>
    </row>
    <row r="167" spans="1:8" s="205" customFormat="1">
      <c r="A167" s="217" t="s">
        <v>299</v>
      </c>
      <c r="B167" s="217">
        <v>25</v>
      </c>
      <c r="C167" s="228">
        <v>148</v>
      </c>
      <c r="D167" s="331" t="s">
        <v>440</v>
      </c>
      <c r="E167" s="335" t="s">
        <v>441</v>
      </c>
      <c r="F167" s="238"/>
      <c r="G167" s="219">
        <v>75000</v>
      </c>
      <c r="H167" s="219">
        <f t="shared" si="3"/>
        <v>23943100</v>
      </c>
    </row>
    <row r="168" spans="1:8" s="205" customFormat="1">
      <c r="A168" s="217" t="s">
        <v>299</v>
      </c>
      <c r="B168" s="217">
        <v>25</v>
      </c>
      <c r="C168" s="228">
        <v>149</v>
      </c>
      <c r="D168" s="331" t="s">
        <v>442</v>
      </c>
      <c r="E168" s="335" t="s">
        <v>443</v>
      </c>
      <c r="F168" s="238"/>
      <c r="G168" s="219">
        <v>150000</v>
      </c>
      <c r="H168" s="219">
        <f t="shared" si="3"/>
        <v>23793100</v>
      </c>
    </row>
    <row r="169" spans="1:8" s="205" customFormat="1">
      <c r="A169" s="217" t="s">
        <v>299</v>
      </c>
      <c r="B169" s="217">
        <v>25</v>
      </c>
      <c r="C169" s="228">
        <v>150</v>
      </c>
      <c r="D169" s="331" t="s">
        <v>444</v>
      </c>
      <c r="E169" s="335" t="s">
        <v>445</v>
      </c>
      <c r="F169" s="238"/>
      <c r="G169" s="219">
        <v>100000</v>
      </c>
      <c r="H169" s="219">
        <f t="shared" si="3"/>
        <v>23693100</v>
      </c>
    </row>
    <row r="170" spans="1:8" s="205" customFormat="1" ht="31.5">
      <c r="A170" s="217" t="s">
        <v>299</v>
      </c>
      <c r="B170" s="217">
        <v>25</v>
      </c>
      <c r="C170" s="228">
        <v>151</v>
      </c>
      <c r="D170" s="331" t="s">
        <v>446</v>
      </c>
      <c r="E170" s="335" t="s">
        <v>447</v>
      </c>
      <c r="F170" s="238"/>
      <c r="G170" s="219">
        <v>75000</v>
      </c>
      <c r="H170" s="219">
        <f t="shared" si="3"/>
        <v>23618100</v>
      </c>
    </row>
    <row r="171" spans="1:8" s="205" customFormat="1" ht="31.5">
      <c r="A171" s="217" t="s">
        <v>299</v>
      </c>
      <c r="B171" s="217">
        <v>25</v>
      </c>
      <c r="C171" s="228">
        <v>152</v>
      </c>
      <c r="D171" s="331" t="s">
        <v>448</v>
      </c>
      <c r="E171" s="335" t="s">
        <v>449</v>
      </c>
      <c r="F171" s="238"/>
      <c r="G171" s="219">
        <v>250000</v>
      </c>
      <c r="H171" s="219">
        <f t="shared" si="3"/>
        <v>23368100</v>
      </c>
    </row>
    <row r="172" spans="1:8" s="205" customFormat="1" ht="31.5">
      <c r="A172" s="217" t="s">
        <v>299</v>
      </c>
      <c r="B172" s="217">
        <v>25</v>
      </c>
      <c r="C172" s="228">
        <v>153</v>
      </c>
      <c r="D172" s="331" t="s">
        <v>450</v>
      </c>
      <c r="E172" s="335" t="s">
        <v>451</v>
      </c>
      <c r="F172" s="238"/>
      <c r="G172" s="219">
        <v>150000</v>
      </c>
      <c r="H172" s="219">
        <f t="shared" si="3"/>
        <v>23218100</v>
      </c>
    </row>
    <row r="173" spans="1:8" s="205" customFormat="1" ht="31.5">
      <c r="A173" s="217" t="s">
        <v>299</v>
      </c>
      <c r="B173" s="217">
        <v>25</v>
      </c>
      <c r="C173" s="228">
        <v>154</v>
      </c>
      <c r="D173" s="331" t="s">
        <v>452</v>
      </c>
      <c r="E173" s="335" t="s">
        <v>453</v>
      </c>
      <c r="F173" s="238"/>
      <c r="G173" s="219">
        <v>100000</v>
      </c>
      <c r="H173" s="219">
        <f t="shared" si="3"/>
        <v>23118100</v>
      </c>
    </row>
    <row r="174" spans="1:8" s="205" customFormat="1" ht="31.5">
      <c r="A174" s="217" t="s">
        <v>299</v>
      </c>
      <c r="B174" s="217">
        <v>25</v>
      </c>
      <c r="C174" s="228">
        <v>155</v>
      </c>
      <c r="D174" s="331" t="s">
        <v>454</v>
      </c>
      <c r="E174" s="335" t="s">
        <v>455</v>
      </c>
      <c r="F174" s="238"/>
      <c r="G174" s="219">
        <v>250000</v>
      </c>
      <c r="H174" s="219">
        <f t="shared" si="3"/>
        <v>22868100</v>
      </c>
    </row>
    <row r="175" spans="1:8" s="205" customFormat="1" ht="31.5">
      <c r="A175" s="217" t="s">
        <v>299</v>
      </c>
      <c r="B175" s="217">
        <v>25</v>
      </c>
      <c r="C175" s="228">
        <v>156</v>
      </c>
      <c r="D175" s="331" t="s">
        <v>456</v>
      </c>
      <c r="E175" s="335" t="s">
        <v>457</v>
      </c>
      <c r="F175" s="238"/>
      <c r="G175" s="219">
        <v>150000</v>
      </c>
      <c r="H175" s="219">
        <f t="shared" si="3"/>
        <v>22718100</v>
      </c>
    </row>
    <row r="176" spans="1:8" s="205" customFormat="1" ht="31.5">
      <c r="A176" s="217" t="s">
        <v>299</v>
      </c>
      <c r="B176" s="217">
        <v>25</v>
      </c>
      <c r="C176" s="228">
        <v>157</v>
      </c>
      <c r="D176" s="331" t="s">
        <v>458</v>
      </c>
      <c r="E176" s="335" t="s">
        <v>459</v>
      </c>
      <c r="F176" s="238"/>
      <c r="G176" s="219">
        <v>100000</v>
      </c>
      <c r="H176" s="219">
        <f t="shared" si="3"/>
        <v>22618100</v>
      </c>
    </row>
    <row r="177" spans="1:10" s="205" customFormat="1" ht="31.5">
      <c r="A177" s="217" t="s">
        <v>299</v>
      </c>
      <c r="B177" s="217">
        <v>25</v>
      </c>
      <c r="C177" s="228">
        <v>158</v>
      </c>
      <c r="D177" s="331" t="s">
        <v>710</v>
      </c>
      <c r="E177" s="335" t="s">
        <v>460</v>
      </c>
      <c r="F177" s="238"/>
      <c r="G177" s="219">
        <v>250000</v>
      </c>
      <c r="H177" s="219">
        <f t="shared" si="3"/>
        <v>22368100</v>
      </c>
    </row>
    <row r="178" spans="1:10" s="205" customFormat="1" ht="31.5">
      <c r="A178" s="217" t="s">
        <v>299</v>
      </c>
      <c r="B178" s="217">
        <v>25</v>
      </c>
      <c r="C178" s="228">
        <v>159</v>
      </c>
      <c r="D178" s="331" t="s">
        <v>711</v>
      </c>
      <c r="E178" s="335" t="s">
        <v>461</v>
      </c>
      <c r="F178" s="238"/>
      <c r="G178" s="219">
        <v>150000</v>
      </c>
      <c r="H178" s="219">
        <f t="shared" si="3"/>
        <v>22218100</v>
      </c>
    </row>
    <row r="179" spans="1:10" s="205" customFormat="1" ht="31.5">
      <c r="A179" s="217" t="s">
        <v>299</v>
      </c>
      <c r="B179" s="217">
        <v>25</v>
      </c>
      <c r="C179" s="228">
        <v>160</v>
      </c>
      <c r="D179" s="331" t="s">
        <v>712</v>
      </c>
      <c r="E179" s="335" t="s">
        <v>462</v>
      </c>
      <c r="F179" s="238"/>
      <c r="G179" s="219">
        <v>100000</v>
      </c>
      <c r="H179" s="219">
        <f t="shared" si="3"/>
        <v>22118100</v>
      </c>
    </row>
    <row r="180" spans="1:10" s="205" customFormat="1">
      <c r="A180" s="217" t="s">
        <v>299</v>
      </c>
      <c r="B180" s="217">
        <v>25</v>
      </c>
      <c r="C180" s="228">
        <v>161</v>
      </c>
      <c r="D180" s="331" t="s">
        <v>463</v>
      </c>
      <c r="E180" s="335" t="s">
        <v>464</v>
      </c>
      <c r="F180" s="238"/>
      <c r="G180" s="219">
        <v>100000</v>
      </c>
      <c r="H180" s="219">
        <f t="shared" si="3"/>
        <v>22018100</v>
      </c>
    </row>
    <row r="181" spans="1:10" s="205" customFormat="1">
      <c r="A181" s="217" t="s">
        <v>299</v>
      </c>
      <c r="B181" s="217">
        <v>25</v>
      </c>
      <c r="C181" s="228">
        <v>162</v>
      </c>
      <c r="D181" s="331" t="s">
        <v>742</v>
      </c>
      <c r="E181" s="335" t="s">
        <v>465</v>
      </c>
      <c r="F181" s="238"/>
      <c r="G181" s="219">
        <v>75000</v>
      </c>
      <c r="H181" s="219">
        <f t="shared" si="3"/>
        <v>21943100</v>
      </c>
    </row>
    <row r="182" spans="1:10" s="205" customFormat="1">
      <c r="A182" s="217" t="s">
        <v>299</v>
      </c>
      <c r="B182" s="217">
        <v>25</v>
      </c>
      <c r="C182" s="228">
        <v>163</v>
      </c>
      <c r="D182" s="331" t="s">
        <v>466</v>
      </c>
      <c r="E182" s="335" t="s">
        <v>467</v>
      </c>
      <c r="F182" s="238"/>
      <c r="G182" s="219">
        <v>50000</v>
      </c>
      <c r="H182" s="219">
        <f t="shared" si="3"/>
        <v>21893100</v>
      </c>
    </row>
    <row r="183" spans="1:10" s="205" customFormat="1">
      <c r="A183" s="217" t="s">
        <v>299</v>
      </c>
      <c r="B183" s="217">
        <v>25</v>
      </c>
      <c r="C183" s="228">
        <v>164</v>
      </c>
      <c r="D183" s="331" t="s">
        <v>468</v>
      </c>
      <c r="E183" s="335" t="s">
        <v>469</v>
      </c>
      <c r="F183" s="238"/>
      <c r="G183" s="219">
        <v>250000</v>
      </c>
      <c r="H183" s="219">
        <f t="shared" si="3"/>
        <v>21643100</v>
      </c>
    </row>
    <row r="184" spans="1:10" s="205" customFormat="1">
      <c r="A184" s="217" t="s">
        <v>299</v>
      </c>
      <c r="B184" s="217">
        <v>25</v>
      </c>
      <c r="C184" s="228">
        <v>165</v>
      </c>
      <c r="D184" s="331" t="s">
        <v>470</v>
      </c>
      <c r="E184" s="335" t="s">
        <v>471</v>
      </c>
      <c r="F184" s="238"/>
      <c r="G184" s="219">
        <v>225000</v>
      </c>
      <c r="H184" s="219">
        <f t="shared" si="3"/>
        <v>21418100</v>
      </c>
    </row>
    <row r="185" spans="1:10" s="205" customFormat="1">
      <c r="A185" s="217" t="s">
        <v>299</v>
      </c>
      <c r="B185" s="217">
        <v>25</v>
      </c>
      <c r="C185" s="228">
        <v>166</v>
      </c>
      <c r="D185" s="331" t="s">
        <v>472</v>
      </c>
      <c r="E185" s="335" t="s">
        <v>473</v>
      </c>
      <c r="F185" s="238"/>
      <c r="G185" s="219">
        <v>200000</v>
      </c>
      <c r="H185" s="219">
        <f t="shared" si="3"/>
        <v>21218100</v>
      </c>
    </row>
    <row r="186" spans="1:10" s="205" customFormat="1">
      <c r="A186" s="220" t="s">
        <v>298</v>
      </c>
      <c r="B186" s="321">
        <v>27</v>
      </c>
      <c r="C186" s="215">
        <v>32</v>
      </c>
      <c r="D186" s="334" t="s">
        <v>725</v>
      </c>
      <c r="E186" s="335" t="s">
        <v>382</v>
      </c>
      <c r="F186" s="216"/>
      <c r="G186" s="218">
        <v>1400000</v>
      </c>
      <c r="H186" s="219">
        <f t="shared" si="3"/>
        <v>19818100</v>
      </c>
      <c r="J186" s="204"/>
    </row>
    <row r="187" spans="1:10" s="205" customFormat="1">
      <c r="A187" s="220" t="s">
        <v>299</v>
      </c>
      <c r="B187" s="321">
        <v>1</v>
      </c>
      <c r="C187" s="215">
        <v>33</v>
      </c>
      <c r="D187" s="333" t="s">
        <v>545</v>
      </c>
      <c r="E187" s="335" t="s">
        <v>382</v>
      </c>
      <c r="F187" s="216"/>
      <c r="G187" s="218">
        <v>488750</v>
      </c>
      <c r="H187" s="219">
        <f t="shared" si="3"/>
        <v>19329350</v>
      </c>
      <c r="J187" s="204"/>
    </row>
    <row r="188" spans="1:10" s="205" customFormat="1">
      <c r="A188" s="220" t="s">
        <v>299</v>
      </c>
      <c r="B188" s="321">
        <v>13</v>
      </c>
      <c r="C188" s="215">
        <v>68</v>
      </c>
      <c r="D188" s="333" t="s">
        <v>592</v>
      </c>
      <c r="E188" s="335" t="s">
        <v>382</v>
      </c>
      <c r="F188" s="216"/>
      <c r="G188" s="218">
        <v>98000</v>
      </c>
      <c r="H188" s="219">
        <f t="shared" si="3"/>
        <v>19231350</v>
      </c>
      <c r="J188" s="204"/>
    </row>
    <row r="189" spans="1:10" s="205" customFormat="1">
      <c r="A189" s="220" t="s">
        <v>299</v>
      </c>
      <c r="B189" s="321">
        <v>1</v>
      </c>
      <c r="C189" s="215">
        <v>34</v>
      </c>
      <c r="D189" s="333" t="s">
        <v>807</v>
      </c>
      <c r="E189" s="335" t="s">
        <v>477</v>
      </c>
      <c r="F189" s="216"/>
      <c r="G189" s="218">
        <v>2850000</v>
      </c>
      <c r="H189" s="219">
        <f t="shared" si="3"/>
        <v>16381350</v>
      </c>
      <c r="J189" s="204"/>
    </row>
    <row r="190" spans="1:10" s="205" customFormat="1">
      <c r="A190" s="220" t="s">
        <v>299</v>
      </c>
      <c r="B190" s="217">
        <v>11</v>
      </c>
      <c r="C190" s="232">
        <v>50</v>
      </c>
      <c r="D190" s="330" t="s">
        <v>572</v>
      </c>
      <c r="E190" s="335" t="s">
        <v>495</v>
      </c>
      <c r="F190" s="230"/>
      <c r="G190" s="219">
        <v>125000</v>
      </c>
      <c r="H190" s="219">
        <f t="shared" si="3"/>
        <v>16256350</v>
      </c>
      <c r="J190" s="204"/>
    </row>
    <row r="191" spans="1:10" s="205" customFormat="1">
      <c r="A191" s="220" t="s">
        <v>299</v>
      </c>
      <c r="B191" s="217">
        <v>21</v>
      </c>
      <c r="C191" s="228">
        <v>104</v>
      </c>
      <c r="D191" s="330" t="s">
        <v>603</v>
      </c>
      <c r="E191" s="335" t="s">
        <v>478</v>
      </c>
      <c r="F191" s="230"/>
      <c r="G191" s="219">
        <v>65000</v>
      </c>
      <c r="H191" s="219">
        <f t="shared" si="3"/>
        <v>16191350</v>
      </c>
      <c r="J191" s="204"/>
    </row>
    <row r="192" spans="1:10" s="205" customFormat="1">
      <c r="A192" s="220" t="s">
        <v>299</v>
      </c>
      <c r="B192" s="217">
        <v>17</v>
      </c>
      <c r="C192" s="228">
        <v>78</v>
      </c>
      <c r="D192" s="330" t="s">
        <v>600</v>
      </c>
      <c r="E192" s="335" t="s">
        <v>480</v>
      </c>
      <c r="F192" s="230"/>
      <c r="G192" s="219">
        <v>100000</v>
      </c>
      <c r="H192" s="219">
        <f t="shared" si="3"/>
        <v>16091350</v>
      </c>
      <c r="J192" s="204"/>
    </row>
    <row r="193" spans="1:11" s="205" customFormat="1" ht="31.5">
      <c r="A193" s="220" t="s">
        <v>299</v>
      </c>
      <c r="B193" s="321">
        <v>12</v>
      </c>
      <c r="C193" s="215">
        <v>59</v>
      </c>
      <c r="D193" s="330" t="s">
        <v>735</v>
      </c>
      <c r="E193" s="335" t="s">
        <v>108</v>
      </c>
      <c r="F193" s="230"/>
      <c r="G193" s="218">
        <v>1750000</v>
      </c>
      <c r="H193" s="219">
        <f t="shared" si="3"/>
        <v>14341350</v>
      </c>
    </row>
    <row r="194" spans="1:11" s="205" customFormat="1">
      <c r="A194" s="217" t="s">
        <v>299</v>
      </c>
      <c r="B194" s="217">
        <v>12</v>
      </c>
      <c r="C194" s="228">
        <v>60</v>
      </c>
      <c r="D194" s="330" t="s">
        <v>736</v>
      </c>
      <c r="E194" s="335" t="s">
        <v>108</v>
      </c>
      <c r="F194" s="230"/>
      <c r="G194" s="219">
        <v>300000</v>
      </c>
      <c r="H194" s="219">
        <f t="shared" si="3"/>
        <v>14041350</v>
      </c>
    </row>
    <row r="195" spans="1:11" s="205" customFormat="1">
      <c r="A195" s="220" t="s">
        <v>299</v>
      </c>
      <c r="B195" s="217">
        <v>20</v>
      </c>
      <c r="C195" s="228">
        <v>96</v>
      </c>
      <c r="D195" s="330" t="s">
        <v>740</v>
      </c>
      <c r="E195" s="335" t="s">
        <v>106</v>
      </c>
      <c r="F195" s="230"/>
      <c r="G195" s="219">
        <v>720000</v>
      </c>
      <c r="H195" s="219">
        <f t="shared" si="3"/>
        <v>13321350</v>
      </c>
      <c r="J195" s="204"/>
    </row>
    <row r="196" spans="1:11" s="205" customFormat="1">
      <c r="A196" s="220" t="s">
        <v>299</v>
      </c>
      <c r="B196" s="217">
        <v>22</v>
      </c>
      <c r="C196" s="228">
        <v>106</v>
      </c>
      <c r="D196" s="330" t="s">
        <v>741</v>
      </c>
      <c r="E196" s="335" t="s">
        <v>106</v>
      </c>
      <c r="F196" s="230"/>
      <c r="G196" s="219">
        <v>460000</v>
      </c>
      <c r="H196" s="219">
        <f t="shared" si="3"/>
        <v>12861350</v>
      </c>
      <c r="J196" s="204"/>
    </row>
    <row r="197" spans="1:11" s="205" customFormat="1">
      <c r="A197" s="220" t="s">
        <v>299</v>
      </c>
      <c r="B197" s="217">
        <v>18</v>
      </c>
      <c r="C197" s="228">
        <v>85</v>
      </c>
      <c r="D197" s="330" t="s">
        <v>386</v>
      </c>
      <c r="E197" s="335" t="s">
        <v>102</v>
      </c>
      <c r="F197" s="235"/>
      <c r="G197" s="219">
        <v>200000</v>
      </c>
      <c r="H197" s="219">
        <f t="shared" si="3"/>
        <v>12661350</v>
      </c>
      <c r="J197" s="204"/>
      <c r="K197" s="204"/>
    </row>
    <row r="198" spans="1:11" s="205" customFormat="1">
      <c r="A198" s="220" t="s">
        <v>299</v>
      </c>
      <c r="B198" s="217">
        <v>14</v>
      </c>
      <c r="C198" s="228">
        <v>73</v>
      </c>
      <c r="D198" s="330" t="s">
        <v>739</v>
      </c>
      <c r="E198" s="335" t="s">
        <v>98</v>
      </c>
      <c r="F198" s="235"/>
      <c r="G198" s="219">
        <v>120000</v>
      </c>
      <c r="H198" s="219">
        <f t="shared" si="3"/>
        <v>12541350</v>
      </c>
      <c r="J198" s="204"/>
    </row>
    <row r="199" spans="1:11" s="205" customFormat="1">
      <c r="A199" s="220" t="s">
        <v>299</v>
      </c>
      <c r="B199" s="321">
        <v>12</v>
      </c>
      <c r="C199" s="215">
        <v>61</v>
      </c>
      <c r="D199" s="333" t="s">
        <v>713</v>
      </c>
      <c r="E199" s="335" t="s">
        <v>96</v>
      </c>
      <c r="F199" s="226"/>
      <c r="G199" s="219">
        <v>1000000</v>
      </c>
      <c r="H199" s="219">
        <f t="shared" si="3"/>
        <v>11541350</v>
      </c>
      <c r="J199" s="204"/>
    </row>
    <row r="200" spans="1:11" s="205" customFormat="1">
      <c r="A200" s="220" t="s">
        <v>299</v>
      </c>
      <c r="B200" s="217">
        <v>12</v>
      </c>
      <c r="C200" s="228">
        <v>61</v>
      </c>
      <c r="D200" s="330" t="s">
        <v>714</v>
      </c>
      <c r="E200" s="335" t="s">
        <v>96</v>
      </c>
      <c r="F200" s="230"/>
      <c r="G200" s="219">
        <v>1500000</v>
      </c>
      <c r="H200" s="219">
        <f t="shared" si="3"/>
        <v>10041350</v>
      </c>
      <c r="J200" s="204"/>
    </row>
    <row r="201" spans="1:11" s="205" customFormat="1">
      <c r="A201" s="220" t="s">
        <v>298</v>
      </c>
      <c r="B201" s="321">
        <v>14</v>
      </c>
      <c r="C201" s="215">
        <v>10</v>
      </c>
      <c r="D201" s="333" t="s">
        <v>510</v>
      </c>
      <c r="E201" s="335" t="s">
        <v>318</v>
      </c>
      <c r="F201" s="216"/>
      <c r="G201" s="219">
        <v>60000</v>
      </c>
      <c r="H201" s="219">
        <f t="shared" si="3"/>
        <v>9981350</v>
      </c>
      <c r="J201" s="204"/>
    </row>
    <row r="202" spans="1:11" s="205" customFormat="1">
      <c r="A202" s="220" t="s">
        <v>298</v>
      </c>
      <c r="B202" s="321">
        <v>25</v>
      </c>
      <c r="C202" s="215">
        <v>25</v>
      </c>
      <c r="D202" s="333" t="s">
        <v>724</v>
      </c>
      <c r="E202" s="335" t="s">
        <v>318</v>
      </c>
      <c r="F202" s="226"/>
      <c r="G202" s="219">
        <v>22000</v>
      </c>
      <c r="H202" s="219">
        <f t="shared" si="3"/>
        <v>9959350</v>
      </c>
      <c r="J202" s="204"/>
    </row>
    <row r="203" spans="1:11" s="205" customFormat="1">
      <c r="A203" s="220" t="s">
        <v>298</v>
      </c>
      <c r="B203" s="321">
        <v>14</v>
      </c>
      <c r="C203" s="215">
        <v>10</v>
      </c>
      <c r="D203" s="333" t="s">
        <v>511</v>
      </c>
      <c r="E203" s="335" t="s">
        <v>319</v>
      </c>
      <c r="F203" s="216"/>
      <c r="G203" s="219">
        <v>36000</v>
      </c>
      <c r="H203" s="219">
        <f t="shared" si="3"/>
        <v>9923350</v>
      </c>
      <c r="J203" s="204"/>
    </row>
    <row r="204" spans="1:11" s="205" customFormat="1">
      <c r="A204" s="220" t="s">
        <v>299</v>
      </c>
      <c r="B204" s="321">
        <v>10</v>
      </c>
      <c r="C204" s="215">
        <v>45</v>
      </c>
      <c r="D204" s="333" t="s">
        <v>561</v>
      </c>
      <c r="E204" s="335" t="s">
        <v>319</v>
      </c>
      <c r="F204" s="226"/>
      <c r="G204" s="219">
        <v>28000</v>
      </c>
      <c r="H204" s="219">
        <f t="shared" si="3"/>
        <v>9895350</v>
      </c>
    </row>
    <row r="205" spans="1:11" s="205" customFormat="1">
      <c r="A205" s="220" t="s">
        <v>298</v>
      </c>
      <c r="B205" s="321">
        <v>14</v>
      </c>
      <c r="C205" s="215">
        <v>10</v>
      </c>
      <c r="D205" s="333" t="s">
        <v>512</v>
      </c>
      <c r="E205" s="335" t="s">
        <v>320</v>
      </c>
      <c r="F205" s="216"/>
      <c r="G205" s="219">
        <v>8000</v>
      </c>
      <c r="H205" s="219">
        <f t="shared" si="3"/>
        <v>9887350</v>
      </c>
      <c r="J205" s="204"/>
    </row>
    <row r="206" spans="1:11" s="205" customFormat="1">
      <c r="A206" s="220" t="s">
        <v>298</v>
      </c>
      <c r="B206" s="321">
        <v>14</v>
      </c>
      <c r="C206" s="215">
        <v>10</v>
      </c>
      <c r="D206" s="333" t="s">
        <v>513</v>
      </c>
      <c r="E206" s="335" t="s">
        <v>321</v>
      </c>
      <c r="F206" s="216"/>
      <c r="G206" s="219">
        <v>170000</v>
      </c>
      <c r="H206" s="219">
        <f t="shared" si="3"/>
        <v>9717350</v>
      </c>
      <c r="J206" s="204"/>
    </row>
    <row r="207" spans="1:11" s="205" customFormat="1">
      <c r="A207" s="220" t="s">
        <v>298</v>
      </c>
      <c r="B207" s="321">
        <v>18</v>
      </c>
      <c r="C207" s="215">
        <v>16</v>
      </c>
      <c r="D207" s="333" t="s">
        <v>716</v>
      </c>
      <c r="E207" s="335" t="s">
        <v>321</v>
      </c>
      <c r="F207" s="216"/>
      <c r="G207" s="219">
        <v>100000</v>
      </c>
      <c r="H207" s="219">
        <f t="shared" si="3"/>
        <v>9617350</v>
      </c>
      <c r="J207" s="204"/>
    </row>
    <row r="208" spans="1:11" s="205" customFormat="1">
      <c r="A208" s="220" t="s">
        <v>298</v>
      </c>
      <c r="B208" s="321">
        <v>25</v>
      </c>
      <c r="C208" s="215">
        <v>26</v>
      </c>
      <c r="D208" s="333" t="s">
        <v>531</v>
      </c>
      <c r="E208" s="335" t="s">
        <v>322</v>
      </c>
      <c r="F208" s="216"/>
      <c r="G208" s="218">
        <v>7000</v>
      </c>
      <c r="H208" s="219">
        <f t="shared" si="3"/>
        <v>9610350</v>
      </c>
      <c r="J208" s="204"/>
    </row>
    <row r="209" spans="1:10" s="205" customFormat="1">
      <c r="A209" s="220" t="s">
        <v>299</v>
      </c>
      <c r="B209" s="321">
        <v>2</v>
      </c>
      <c r="C209" s="215">
        <v>35</v>
      </c>
      <c r="D209" s="333" t="s">
        <v>546</v>
      </c>
      <c r="E209" s="335" t="s">
        <v>323</v>
      </c>
      <c r="F209" s="226"/>
      <c r="G209" s="219">
        <v>24000</v>
      </c>
      <c r="H209" s="219">
        <f t="shared" ref="H209:H272" si="4">H208+F209-G209</f>
        <v>9586350</v>
      </c>
      <c r="J209" s="204"/>
    </row>
    <row r="210" spans="1:10" s="205" customFormat="1">
      <c r="A210" s="220" t="s">
        <v>299</v>
      </c>
      <c r="B210" s="321">
        <v>2</v>
      </c>
      <c r="C210" s="215">
        <v>35</v>
      </c>
      <c r="D210" s="333" t="s">
        <v>547</v>
      </c>
      <c r="E210" s="335" t="s">
        <v>324</v>
      </c>
      <c r="F210" s="226"/>
      <c r="G210" s="219">
        <v>30000</v>
      </c>
      <c r="H210" s="219">
        <f t="shared" si="4"/>
        <v>9556350</v>
      </c>
      <c r="J210" s="204"/>
    </row>
    <row r="211" spans="1:10" s="205" customFormat="1">
      <c r="A211" s="220" t="s">
        <v>299</v>
      </c>
      <c r="B211" s="321">
        <v>2</v>
      </c>
      <c r="C211" s="215">
        <v>36</v>
      </c>
      <c r="D211" s="333" t="s">
        <v>548</v>
      </c>
      <c r="E211" s="335" t="s">
        <v>325</v>
      </c>
      <c r="F211" s="221"/>
      <c r="G211" s="218">
        <v>6900</v>
      </c>
      <c r="H211" s="219">
        <f t="shared" si="4"/>
        <v>9549450</v>
      </c>
      <c r="J211" s="204"/>
    </row>
    <row r="212" spans="1:10" s="205" customFormat="1">
      <c r="A212" s="220" t="s">
        <v>299</v>
      </c>
      <c r="B212" s="321">
        <v>2</v>
      </c>
      <c r="C212" s="215">
        <v>36</v>
      </c>
      <c r="D212" s="333" t="s">
        <v>549</v>
      </c>
      <c r="E212" s="335" t="s">
        <v>326</v>
      </c>
      <c r="F212" s="216"/>
      <c r="G212" s="218">
        <v>13500</v>
      </c>
      <c r="H212" s="219">
        <f t="shared" si="4"/>
        <v>9535950</v>
      </c>
      <c r="J212" s="204"/>
    </row>
    <row r="213" spans="1:10" s="205" customFormat="1">
      <c r="A213" s="220" t="s">
        <v>299</v>
      </c>
      <c r="B213" s="321">
        <v>10</v>
      </c>
      <c r="C213" s="215">
        <v>46</v>
      </c>
      <c r="D213" s="333" t="s">
        <v>502</v>
      </c>
      <c r="E213" s="335" t="s">
        <v>327</v>
      </c>
      <c r="F213" s="226"/>
      <c r="G213" s="219">
        <v>16000</v>
      </c>
      <c r="H213" s="219">
        <f t="shared" si="4"/>
        <v>9519950</v>
      </c>
    </row>
    <row r="214" spans="1:10" s="205" customFormat="1" ht="15" customHeight="1">
      <c r="A214" s="220" t="s">
        <v>299</v>
      </c>
      <c r="B214" s="321">
        <v>11</v>
      </c>
      <c r="C214" s="215">
        <v>51</v>
      </c>
      <c r="D214" s="333" t="s">
        <v>568</v>
      </c>
      <c r="E214" s="335" t="s">
        <v>328</v>
      </c>
      <c r="F214" s="226"/>
      <c r="G214" s="219">
        <v>14900</v>
      </c>
      <c r="H214" s="219">
        <f t="shared" si="4"/>
        <v>9505050</v>
      </c>
    </row>
    <row r="215" spans="1:10" s="205" customFormat="1">
      <c r="A215" s="220" t="s">
        <v>299</v>
      </c>
      <c r="B215" s="321">
        <v>11</v>
      </c>
      <c r="C215" s="215">
        <v>51</v>
      </c>
      <c r="D215" s="333" t="s">
        <v>569</v>
      </c>
      <c r="E215" s="335" t="s">
        <v>328</v>
      </c>
      <c r="F215" s="226"/>
      <c r="G215" s="219">
        <v>13900</v>
      </c>
      <c r="H215" s="219">
        <f t="shared" si="4"/>
        <v>9491150</v>
      </c>
      <c r="J215" s="204"/>
    </row>
    <row r="216" spans="1:10" s="205" customFormat="1">
      <c r="A216" s="220" t="s">
        <v>299</v>
      </c>
      <c r="B216" s="217">
        <v>11</v>
      </c>
      <c r="C216" s="232">
        <v>52</v>
      </c>
      <c r="D216" s="330" t="s">
        <v>573</v>
      </c>
      <c r="E216" s="335" t="s">
        <v>329</v>
      </c>
      <c r="F216" s="230"/>
      <c r="G216" s="219">
        <v>40000</v>
      </c>
      <c r="H216" s="219">
        <f t="shared" si="4"/>
        <v>9451150</v>
      </c>
      <c r="J216" s="204"/>
    </row>
    <row r="217" spans="1:10" s="205" customFormat="1">
      <c r="A217" s="220" t="s">
        <v>299</v>
      </c>
      <c r="B217" s="217">
        <v>23</v>
      </c>
      <c r="C217" s="228">
        <v>111</v>
      </c>
      <c r="D217" s="330" t="s">
        <v>752</v>
      </c>
      <c r="E217" s="335" t="s">
        <v>329</v>
      </c>
      <c r="F217" s="230"/>
      <c r="G217" s="219">
        <v>36000</v>
      </c>
      <c r="H217" s="219">
        <f t="shared" si="4"/>
        <v>9415150</v>
      </c>
      <c r="J217" s="204"/>
    </row>
    <row r="218" spans="1:10" s="205" customFormat="1">
      <c r="A218" s="220" t="s">
        <v>299</v>
      </c>
      <c r="B218" s="217">
        <v>24</v>
      </c>
      <c r="C218" s="228">
        <v>115</v>
      </c>
      <c r="D218" s="330" t="s">
        <v>763</v>
      </c>
      <c r="E218" s="335" t="s">
        <v>329</v>
      </c>
      <c r="F218" s="235"/>
      <c r="G218" s="219">
        <v>24000</v>
      </c>
      <c r="H218" s="219">
        <f t="shared" si="4"/>
        <v>9391150</v>
      </c>
      <c r="J218" s="204"/>
    </row>
    <row r="219" spans="1:10" s="205" customFormat="1">
      <c r="A219" s="220" t="s">
        <v>299</v>
      </c>
      <c r="B219" s="217">
        <v>25</v>
      </c>
      <c r="C219" s="228">
        <v>167</v>
      </c>
      <c r="D219" s="330" t="s">
        <v>617</v>
      </c>
      <c r="E219" s="335" t="s">
        <v>329</v>
      </c>
      <c r="F219" s="235"/>
      <c r="G219" s="219">
        <v>28000</v>
      </c>
      <c r="H219" s="219">
        <f t="shared" si="4"/>
        <v>9363150</v>
      </c>
      <c r="J219" s="204"/>
    </row>
    <row r="220" spans="1:10" s="205" customFormat="1">
      <c r="A220" s="220" t="s">
        <v>299</v>
      </c>
      <c r="B220" s="321">
        <v>12</v>
      </c>
      <c r="C220" s="215">
        <v>62</v>
      </c>
      <c r="D220" s="333" t="s">
        <v>581</v>
      </c>
      <c r="E220" s="335" t="s">
        <v>330</v>
      </c>
      <c r="F220" s="226"/>
      <c r="G220" s="219">
        <v>28800</v>
      </c>
      <c r="H220" s="219">
        <f t="shared" si="4"/>
        <v>9334350</v>
      </c>
      <c r="J220" s="204"/>
    </row>
    <row r="221" spans="1:10" s="205" customFormat="1">
      <c r="A221" s="220" t="s">
        <v>299</v>
      </c>
      <c r="B221" s="321">
        <v>12</v>
      </c>
      <c r="C221" s="215">
        <v>62</v>
      </c>
      <c r="D221" s="333" t="s">
        <v>582</v>
      </c>
      <c r="E221" s="335" t="s">
        <v>331</v>
      </c>
      <c r="F221" s="226"/>
      <c r="G221" s="219">
        <v>23900</v>
      </c>
      <c r="H221" s="219">
        <f t="shared" si="4"/>
        <v>9310450</v>
      </c>
      <c r="J221" s="204"/>
    </row>
    <row r="222" spans="1:10" s="205" customFormat="1">
      <c r="A222" s="220" t="s">
        <v>299</v>
      </c>
      <c r="B222" s="321">
        <v>12</v>
      </c>
      <c r="C222" s="215">
        <v>63</v>
      </c>
      <c r="D222" s="333" t="s">
        <v>588</v>
      </c>
      <c r="E222" s="335" t="s">
        <v>332</v>
      </c>
      <c r="F222" s="216"/>
      <c r="G222" s="218">
        <v>15500</v>
      </c>
      <c r="H222" s="219">
        <f t="shared" si="4"/>
        <v>9294950</v>
      </c>
      <c r="J222" s="204"/>
    </row>
    <row r="223" spans="1:10" s="205" customFormat="1">
      <c r="A223" s="220" t="s">
        <v>299</v>
      </c>
      <c r="B223" s="321">
        <v>12</v>
      </c>
      <c r="C223" s="215">
        <v>63</v>
      </c>
      <c r="D223" s="333" t="s">
        <v>589</v>
      </c>
      <c r="E223" s="335" t="s">
        <v>481</v>
      </c>
      <c r="F223" s="216"/>
      <c r="G223" s="218">
        <v>14500</v>
      </c>
      <c r="H223" s="219">
        <f t="shared" si="4"/>
        <v>9280450</v>
      </c>
      <c r="J223" s="204"/>
    </row>
    <row r="224" spans="1:10" s="205" customFormat="1">
      <c r="A224" s="220" t="s">
        <v>299</v>
      </c>
      <c r="B224" s="321">
        <v>12</v>
      </c>
      <c r="C224" s="215">
        <v>63</v>
      </c>
      <c r="D224" s="333" t="s">
        <v>590</v>
      </c>
      <c r="E224" s="335" t="s">
        <v>493</v>
      </c>
      <c r="F224" s="216"/>
      <c r="G224" s="218">
        <v>8400</v>
      </c>
      <c r="H224" s="219">
        <f t="shared" si="4"/>
        <v>9272050</v>
      </c>
      <c r="J224" s="204"/>
    </row>
    <row r="225" spans="1:10" s="205" customFormat="1">
      <c r="A225" s="220" t="s">
        <v>299</v>
      </c>
      <c r="B225" s="217">
        <v>24</v>
      </c>
      <c r="C225" s="228">
        <v>116</v>
      </c>
      <c r="D225" s="205" t="s">
        <v>808</v>
      </c>
      <c r="E225" s="335" t="s">
        <v>494</v>
      </c>
      <c r="F225" s="230"/>
      <c r="G225" s="219">
        <v>14500</v>
      </c>
      <c r="H225" s="219">
        <f t="shared" si="4"/>
        <v>9257550</v>
      </c>
      <c r="J225" s="204"/>
    </row>
    <row r="226" spans="1:10" s="205" customFormat="1">
      <c r="A226" s="220" t="s">
        <v>379</v>
      </c>
      <c r="B226" s="321">
        <v>19</v>
      </c>
      <c r="C226" s="215">
        <v>1</v>
      </c>
      <c r="D226" s="333" t="s">
        <v>784</v>
      </c>
      <c r="E226" s="335" t="s">
        <v>483</v>
      </c>
      <c r="F226" s="221"/>
      <c r="G226" s="218">
        <v>10000</v>
      </c>
      <c r="H226" s="219">
        <f t="shared" si="4"/>
        <v>9247550</v>
      </c>
      <c r="J226" s="204"/>
    </row>
    <row r="227" spans="1:10" s="205" customFormat="1">
      <c r="A227" s="220" t="s">
        <v>298</v>
      </c>
      <c r="B227" s="321">
        <v>19</v>
      </c>
      <c r="C227" s="215">
        <v>20</v>
      </c>
      <c r="D227" s="330" t="s">
        <v>518</v>
      </c>
      <c r="E227" s="335" t="s">
        <v>483</v>
      </c>
      <c r="F227" s="216"/>
      <c r="G227" s="218">
        <f>15*3000</f>
        <v>45000</v>
      </c>
      <c r="H227" s="219">
        <f t="shared" si="4"/>
        <v>9202550</v>
      </c>
      <c r="J227" s="204"/>
    </row>
    <row r="228" spans="1:10" s="205" customFormat="1">
      <c r="A228" s="220" t="s">
        <v>298</v>
      </c>
      <c r="B228" s="321">
        <v>19</v>
      </c>
      <c r="C228" s="215">
        <v>20</v>
      </c>
      <c r="D228" s="330" t="s">
        <v>519</v>
      </c>
      <c r="E228" s="335" t="s">
        <v>484</v>
      </c>
      <c r="F228" s="216"/>
      <c r="G228" s="218">
        <f>14*2000</f>
        <v>28000</v>
      </c>
      <c r="H228" s="219">
        <f t="shared" si="4"/>
        <v>9174550</v>
      </c>
      <c r="J228" s="204"/>
    </row>
    <row r="229" spans="1:10" s="205" customFormat="1">
      <c r="A229" s="220" t="s">
        <v>298</v>
      </c>
      <c r="B229" s="321">
        <v>19</v>
      </c>
      <c r="C229" s="215">
        <v>20</v>
      </c>
      <c r="D229" s="330" t="s">
        <v>520</v>
      </c>
      <c r="E229" s="335" t="s">
        <v>485</v>
      </c>
      <c r="F229" s="216"/>
      <c r="G229" s="218">
        <f>15*2000</f>
        <v>30000</v>
      </c>
      <c r="H229" s="219">
        <f t="shared" si="4"/>
        <v>9144550</v>
      </c>
      <c r="J229" s="204"/>
    </row>
    <row r="230" spans="1:10" s="205" customFormat="1">
      <c r="A230" s="220" t="s">
        <v>298</v>
      </c>
      <c r="B230" s="321">
        <v>19</v>
      </c>
      <c r="C230" s="215">
        <v>20</v>
      </c>
      <c r="D230" s="330" t="s">
        <v>521</v>
      </c>
      <c r="E230" s="335" t="s">
        <v>486</v>
      </c>
      <c r="F230" s="216"/>
      <c r="G230" s="218">
        <f>15*2000</f>
        <v>30000</v>
      </c>
      <c r="H230" s="219">
        <f t="shared" si="4"/>
        <v>9114550</v>
      </c>
      <c r="J230" s="204"/>
    </row>
    <row r="231" spans="1:10" s="205" customFormat="1">
      <c r="A231" s="220" t="s">
        <v>298</v>
      </c>
      <c r="B231" s="321">
        <v>19</v>
      </c>
      <c r="C231" s="215">
        <v>20</v>
      </c>
      <c r="D231" s="330" t="s">
        <v>522</v>
      </c>
      <c r="E231" s="335" t="s">
        <v>487</v>
      </c>
      <c r="F231" s="216"/>
      <c r="G231" s="218">
        <f>14*2000</f>
        <v>28000</v>
      </c>
      <c r="H231" s="219">
        <f t="shared" si="4"/>
        <v>9086550</v>
      </c>
      <c r="J231" s="204"/>
    </row>
    <row r="232" spans="1:10" s="205" customFormat="1" ht="14.25" customHeight="1">
      <c r="A232" s="220" t="s">
        <v>298</v>
      </c>
      <c r="B232" s="321">
        <v>19</v>
      </c>
      <c r="C232" s="215">
        <v>20</v>
      </c>
      <c r="D232" s="330" t="s">
        <v>523</v>
      </c>
      <c r="E232" s="335" t="s">
        <v>488</v>
      </c>
      <c r="F232" s="216"/>
      <c r="G232" s="218">
        <f>12*2000</f>
        <v>24000</v>
      </c>
      <c r="H232" s="219">
        <f t="shared" si="4"/>
        <v>9062550</v>
      </c>
      <c r="J232" s="204"/>
    </row>
    <row r="233" spans="1:10" s="205" customFormat="1">
      <c r="A233" s="220" t="s">
        <v>299</v>
      </c>
      <c r="B233" s="321">
        <v>3</v>
      </c>
      <c r="C233" s="215">
        <v>40</v>
      </c>
      <c r="D233" s="330" t="s">
        <v>554</v>
      </c>
      <c r="E233" s="335" t="s">
        <v>489</v>
      </c>
      <c r="F233" s="221"/>
      <c r="G233" s="218">
        <f>21*3000</f>
        <v>63000</v>
      </c>
      <c r="H233" s="219">
        <f t="shared" si="4"/>
        <v>8999550</v>
      </c>
      <c r="J233" s="204"/>
    </row>
    <row r="234" spans="1:10" s="205" customFormat="1">
      <c r="A234" s="220" t="s">
        <v>299</v>
      </c>
      <c r="B234" s="321">
        <v>3</v>
      </c>
      <c r="C234" s="215">
        <v>40</v>
      </c>
      <c r="D234" s="330" t="s">
        <v>555</v>
      </c>
      <c r="E234" s="335" t="s">
        <v>490</v>
      </c>
      <c r="F234" s="221"/>
      <c r="G234" s="218">
        <f>93*2000</f>
        <v>186000</v>
      </c>
      <c r="H234" s="219">
        <f t="shared" si="4"/>
        <v>8813550</v>
      </c>
      <c r="J234" s="204"/>
    </row>
    <row r="235" spans="1:10" s="205" customFormat="1">
      <c r="A235" s="220" t="s">
        <v>299</v>
      </c>
      <c r="B235" s="321">
        <v>10</v>
      </c>
      <c r="C235" s="215">
        <v>48</v>
      </c>
      <c r="D235" s="333" t="s">
        <v>563</v>
      </c>
      <c r="E235" s="335" t="s">
        <v>492</v>
      </c>
      <c r="F235" s="216"/>
      <c r="G235" s="218">
        <f>10*3000</f>
        <v>30000</v>
      </c>
      <c r="H235" s="219">
        <f t="shared" si="4"/>
        <v>8783550</v>
      </c>
    </row>
    <row r="236" spans="1:10" s="205" customFormat="1">
      <c r="A236" s="220" t="s">
        <v>299</v>
      </c>
      <c r="B236" s="321">
        <v>10</v>
      </c>
      <c r="C236" s="215">
        <v>48</v>
      </c>
      <c r="D236" s="333" t="s">
        <v>564</v>
      </c>
      <c r="E236" s="335" t="s">
        <v>491</v>
      </c>
      <c r="F236" s="216"/>
      <c r="G236" s="218">
        <f>10*2000</f>
        <v>20000</v>
      </c>
      <c r="H236" s="219">
        <f t="shared" si="4"/>
        <v>8763550</v>
      </c>
    </row>
    <row r="237" spans="1:10" s="205" customFormat="1">
      <c r="A237" s="220" t="s">
        <v>299</v>
      </c>
      <c r="B237" s="321">
        <v>12</v>
      </c>
      <c r="C237" s="215">
        <v>64</v>
      </c>
      <c r="D237" s="333" t="s">
        <v>583</v>
      </c>
      <c r="E237" s="335" t="s">
        <v>748</v>
      </c>
      <c r="F237" s="216"/>
      <c r="G237" s="218">
        <f>21*3000</f>
        <v>63000</v>
      </c>
      <c r="H237" s="219">
        <f t="shared" si="4"/>
        <v>8700550</v>
      </c>
      <c r="J237" s="204"/>
    </row>
    <row r="238" spans="1:10" s="205" customFormat="1">
      <c r="A238" s="220" t="s">
        <v>299</v>
      </c>
      <c r="B238" s="217">
        <v>25</v>
      </c>
      <c r="C238" s="228">
        <v>168</v>
      </c>
      <c r="D238" s="330" t="s">
        <v>613</v>
      </c>
      <c r="E238" s="335" t="s">
        <v>749</v>
      </c>
      <c r="F238" s="226"/>
      <c r="G238" s="219">
        <f>14*3000</f>
        <v>42000</v>
      </c>
      <c r="H238" s="219">
        <f t="shared" si="4"/>
        <v>8658550</v>
      </c>
      <c r="J238" s="204"/>
    </row>
    <row r="239" spans="1:10" s="205" customFormat="1">
      <c r="A239" s="220" t="s">
        <v>299</v>
      </c>
      <c r="B239" s="217">
        <v>25</v>
      </c>
      <c r="C239" s="228">
        <v>168</v>
      </c>
      <c r="D239" s="330" t="s">
        <v>785</v>
      </c>
      <c r="E239" s="335" t="s">
        <v>749</v>
      </c>
      <c r="F239" s="226"/>
      <c r="G239" s="219">
        <f>49*1000</f>
        <v>49000</v>
      </c>
      <c r="H239" s="219">
        <f t="shared" si="4"/>
        <v>8609550</v>
      </c>
      <c r="J239" s="204"/>
    </row>
    <row r="240" spans="1:10" s="205" customFormat="1">
      <c r="A240" s="220" t="s">
        <v>299</v>
      </c>
      <c r="B240" s="321">
        <v>12</v>
      </c>
      <c r="C240" s="215">
        <v>64</v>
      </c>
      <c r="D240" s="333" t="s">
        <v>584</v>
      </c>
      <c r="E240" s="335" t="s">
        <v>750</v>
      </c>
      <c r="F240" s="216"/>
      <c r="G240" s="218">
        <f>6*3000</f>
        <v>18000</v>
      </c>
      <c r="H240" s="219">
        <f t="shared" si="4"/>
        <v>8591550</v>
      </c>
      <c r="J240" s="204"/>
    </row>
    <row r="241" spans="1:11" s="205" customFormat="1">
      <c r="A241" s="220" t="s">
        <v>299</v>
      </c>
      <c r="B241" s="321">
        <v>13</v>
      </c>
      <c r="C241" s="215">
        <v>69</v>
      </c>
      <c r="D241" s="333" t="s">
        <v>584</v>
      </c>
      <c r="E241" s="335" t="s">
        <v>750</v>
      </c>
      <c r="F241" s="221"/>
      <c r="G241" s="218">
        <f>6*3000</f>
        <v>18000</v>
      </c>
      <c r="H241" s="219">
        <f t="shared" si="4"/>
        <v>8573550</v>
      </c>
      <c r="J241" s="204"/>
    </row>
    <row r="242" spans="1:11" s="205" customFormat="1">
      <c r="A242" s="220" t="s">
        <v>299</v>
      </c>
      <c r="B242" s="321">
        <v>14</v>
      </c>
      <c r="C242" s="215">
        <v>74</v>
      </c>
      <c r="D242" s="333" t="s">
        <v>598</v>
      </c>
      <c r="E242" s="335" t="s">
        <v>750</v>
      </c>
      <c r="F242" s="221"/>
      <c r="G242" s="218">
        <f>4*3000</f>
        <v>12000</v>
      </c>
      <c r="H242" s="219">
        <f t="shared" si="4"/>
        <v>8561550</v>
      </c>
      <c r="J242" s="204"/>
    </row>
    <row r="243" spans="1:11" s="205" customFormat="1">
      <c r="A243" s="220" t="s">
        <v>299</v>
      </c>
      <c r="B243" s="217">
        <v>17</v>
      </c>
      <c r="C243" s="228">
        <v>79</v>
      </c>
      <c r="D243" s="330" t="s">
        <v>598</v>
      </c>
      <c r="E243" s="335" t="s">
        <v>750</v>
      </c>
      <c r="F243" s="230"/>
      <c r="G243" s="219">
        <f>4*3000</f>
        <v>12000</v>
      </c>
      <c r="H243" s="219">
        <f t="shared" si="4"/>
        <v>8549550</v>
      </c>
      <c r="J243" s="204"/>
    </row>
    <row r="244" spans="1:11" s="205" customFormat="1">
      <c r="A244" s="220" t="s">
        <v>299</v>
      </c>
      <c r="B244" s="217">
        <v>18</v>
      </c>
      <c r="C244" s="228">
        <v>86</v>
      </c>
      <c r="D244" s="330" t="s">
        <v>601</v>
      </c>
      <c r="E244" s="335" t="s">
        <v>750</v>
      </c>
      <c r="F244" s="230"/>
      <c r="G244" s="219">
        <v>32000</v>
      </c>
      <c r="H244" s="219">
        <f t="shared" si="4"/>
        <v>8517550</v>
      </c>
      <c r="J244" s="204"/>
      <c r="K244" s="204"/>
    </row>
    <row r="245" spans="1:11" s="205" customFormat="1" ht="16.5" customHeight="1">
      <c r="A245" s="220" t="s">
        <v>299</v>
      </c>
      <c r="B245" s="217">
        <v>22</v>
      </c>
      <c r="C245" s="228">
        <v>107</v>
      </c>
      <c r="D245" s="330" t="s">
        <v>605</v>
      </c>
      <c r="E245" s="335" t="s">
        <v>750</v>
      </c>
      <c r="F245" s="237"/>
      <c r="G245" s="219">
        <v>9000</v>
      </c>
      <c r="H245" s="219">
        <f t="shared" si="4"/>
        <v>8508550</v>
      </c>
      <c r="J245" s="204"/>
    </row>
    <row r="246" spans="1:11" s="205" customFormat="1">
      <c r="A246" s="220" t="s">
        <v>299</v>
      </c>
      <c r="B246" s="217">
        <v>23</v>
      </c>
      <c r="C246" s="228">
        <v>112</v>
      </c>
      <c r="D246" s="330" t="s">
        <v>598</v>
      </c>
      <c r="E246" s="335" t="s">
        <v>750</v>
      </c>
      <c r="F246" s="230"/>
      <c r="G246" s="219">
        <f>4*3000</f>
        <v>12000</v>
      </c>
      <c r="H246" s="219">
        <f t="shared" si="4"/>
        <v>8496550</v>
      </c>
      <c r="J246" s="204"/>
    </row>
    <row r="247" spans="1:11" s="205" customFormat="1">
      <c r="A247" s="220" t="s">
        <v>299</v>
      </c>
      <c r="B247" s="217">
        <v>25</v>
      </c>
      <c r="C247" s="228">
        <v>168</v>
      </c>
      <c r="D247" s="330" t="s">
        <v>584</v>
      </c>
      <c r="E247" s="335" t="s">
        <v>750</v>
      </c>
      <c r="F247" s="226"/>
      <c r="G247" s="219">
        <f>6*3000</f>
        <v>18000</v>
      </c>
      <c r="H247" s="219">
        <f t="shared" si="4"/>
        <v>8478550</v>
      </c>
      <c r="J247" s="204"/>
    </row>
    <row r="248" spans="1:11" s="205" customFormat="1">
      <c r="A248" s="220" t="s">
        <v>299</v>
      </c>
      <c r="B248" s="321">
        <v>12</v>
      </c>
      <c r="C248" s="215">
        <v>64</v>
      </c>
      <c r="D248" s="333" t="s">
        <v>766</v>
      </c>
      <c r="E248" s="335" t="s">
        <v>738</v>
      </c>
      <c r="F248" s="216"/>
      <c r="G248" s="218">
        <f>4*3000</f>
        <v>12000</v>
      </c>
      <c r="H248" s="219">
        <f t="shared" si="4"/>
        <v>8466550</v>
      </c>
      <c r="J248" s="204"/>
    </row>
    <row r="249" spans="1:11" s="205" customFormat="1">
      <c r="A249" s="220" t="s">
        <v>299</v>
      </c>
      <c r="B249" s="321">
        <v>13</v>
      </c>
      <c r="C249" s="215">
        <v>69</v>
      </c>
      <c r="D249" s="333" t="s">
        <v>585</v>
      </c>
      <c r="E249" s="335" t="s">
        <v>738</v>
      </c>
      <c r="F249" s="221"/>
      <c r="G249" s="218">
        <f>4*3000</f>
        <v>12000</v>
      </c>
      <c r="H249" s="219">
        <f t="shared" si="4"/>
        <v>8454550</v>
      </c>
      <c r="J249" s="204"/>
    </row>
    <row r="250" spans="1:11" s="205" customFormat="1">
      <c r="A250" s="220" t="s">
        <v>299</v>
      </c>
      <c r="B250" s="321">
        <v>14</v>
      </c>
      <c r="C250" s="215">
        <v>74</v>
      </c>
      <c r="D250" s="333" t="s">
        <v>766</v>
      </c>
      <c r="E250" s="335" t="s">
        <v>738</v>
      </c>
      <c r="F250" s="221"/>
      <c r="G250" s="218">
        <f>4*3000</f>
        <v>12000</v>
      </c>
      <c r="H250" s="219">
        <f t="shared" si="4"/>
        <v>8442550</v>
      </c>
      <c r="J250" s="204"/>
    </row>
    <row r="251" spans="1:11" s="205" customFormat="1">
      <c r="A251" s="220" t="s">
        <v>299</v>
      </c>
      <c r="B251" s="217">
        <v>17</v>
      </c>
      <c r="C251" s="228">
        <v>79</v>
      </c>
      <c r="D251" s="330" t="s">
        <v>585</v>
      </c>
      <c r="E251" s="335" t="s">
        <v>738</v>
      </c>
      <c r="F251" s="229"/>
      <c r="G251" s="219">
        <f>4*3000</f>
        <v>12000</v>
      </c>
      <c r="H251" s="219">
        <f t="shared" si="4"/>
        <v>8430550</v>
      </c>
      <c r="J251" s="204"/>
    </row>
    <row r="252" spans="1:11" s="205" customFormat="1">
      <c r="A252" s="220" t="s">
        <v>299</v>
      </c>
      <c r="B252" s="217">
        <v>25</v>
      </c>
      <c r="C252" s="228">
        <v>168</v>
      </c>
      <c r="D252" s="330" t="s">
        <v>614</v>
      </c>
      <c r="E252" s="335" t="s">
        <v>738</v>
      </c>
      <c r="F252" s="226"/>
      <c r="G252" s="219">
        <f>10*3000</f>
        <v>30000</v>
      </c>
      <c r="H252" s="219">
        <f t="shared" si="4"/>
        <v>8400550</v>
      </c>
      <c r="J252" s="204"/>
    </row>
    <row r="253" spans="1:11" s="205" customFormat="1">
      <c r="A253" s="220" t="s">
        <v>298</v>
      </c>
      <c r="B253" s="321">
        <v>19</v>
      </c>
      <c r="C253" s="215">
        <v>20</v>
      </c>
      <c r="D253" s="333" t="s">
        <v>524</v>
      </c>
      <c r="E253" s="335" t="s">
        <v>69</v>
      </c>
      <c r="F253" s="216"/>
      <c r="G253" s="218">
        <v>150000</v>
      </c>
      <c r="H253" s="219">
        <f t="shared" si="4"/>
        <v>8250550</v>
      </c>
      <c r="J253" s="204"/>
    </row>
    <row r="254" spans="1:11" s="205" customFormat="1">
      <c r="A254" s="220" t="s">
        <v>299</v>
      </c>
      <c r="B254" s="321">
        <v>12</v>
      </c>
      <c r="C254" s="215">
        <v>65</v>
      </c>
      <c r="D254" s="333" t="s">
        <v>587</v>
      </c>
      <c r="E254" s="335" t="s">
        <v>745</v>
      </c>
      <c r="F254" s="216"/>
      <c r="G254" s="218">
        <v>48000</v>
      </c>
      <c r="H254" s="219">
        <f t="shared" si="4"/>
        <v>8202550</v>
      </c>
      <c r="J254" s="204"/>
    </row>
    <row r="255" spans="1:11" s="205" customFormat="1">
      <c r="A255" s="220" t="s">
        <v>299</v>
      </c>
      <c r="B255" s="321">
        <v>12</v>
      </c>
      <c r="C255" s="215">
        <v>65</v>
      </c>
      <c r="D255" s="333" t="s">
        <v>587</v>
      </c>
      <c r="E255" s="335" t="s">
        <v>745</v>
      </c>
      <c r="F255" s="216"/>
      <c r="G255" s="218">
        <v>48000</v>
      </c>
      <c r="H255" s="219">
        <f t="shared" si="4"/>
        <v>8154550</v>
      </c>
      <c r="J255" s="204"/>
    </row>
    <row r="256" spans="1:11" s="205" customFormat="1">
      <c r="A256" s="220" t="s">
        <v>299</v>
      </c>
      <c r="B256" s="321">
        <v>13</v>
      </c>
      <c r="C256" s="215">
        <v>70</v>
      </c>
      <c r="D256" s="333" t="s">
        <v>591</v>
      </c>
      <c r="E256" s="335" t="s">
        <v>745</v>
      </c>
      <c r="F256" s="216"/>
      <c r="G256" s="218">
        <v>36000</v>
      </c>
      <c r="H256" s="219">
        <f t="shared" si="4"/>
        <v>8118550</v>
      </c>
      <c r="J256" s="204"/>
    </row>
    <row r="257" spans="1:10" s="205" customFormat="1">
      <c r="A257" s="220" t="s">
        <v>299</v>
      </c>
      <c r="B257" s="321">
        <v>14</v>
      </c>
      <c r="C257" s="215">
        <v>75</v>
      </c>
      <c r="D257" s="333" t="s">
        <v>591</v>
      </c>
      <c r="E257" s="335" t="s">
        <v>745</v>
      </c>
      <c r="F257" s="216"/>
      <c r="G257" s="218">
        <v>36000</v>
      </c>
      <c r="H257" s="219">
        <f t="shared" si="4"/>
        <v>8082550</v>
      </c>
      <c r="J257" s="204"/>
    </row>
    <row r="258" spans="1:10" s="205" customFormat="1">
      <c r="A258" s="220" t="s">
        <v>299</v>
      </c>
      <c r="B258" s="217">
        <v>17</v>
      </c>
      <c r="C258" s="228">
        <v>80</v>
      </c>
      <c r="D258" s="330" t="s">
        <v>599</v>
      </c>
      <c r="E258" s="335" t="s">
        <v>745</v>
      </c>
      <c r="F258" s="230"/>
      <c r="G258" s="219">
        <v>24000</v>
      </c>
      <c r="H258" s="219">
        <f t="shared" si="4"/>
        <v>8058550</v>
      </c>
      <c r="J258" s="204"/>
    </row>
    <row r="259" spans="1:10" s="205" customFormat="1">
      <c r="A259" s="220" t="s">
        <v>299</v>
      </c>
      <c r="B259" s="217">
        <v>19</v>
      </c>
      <c r="C259" s="228">
        <v>89</v>
      </c>
      <c r="D259" s="330" t="s">
        <v>602</v>
      </c>
      <c r="E259" s="335" t="s">
        <v>745</v>
      </c>
      <c r="F259" s="237"/>
      <c r="G259" s="219">
        <v>48000</v>
      </c>
      <c r="H259" s="219">
        <f t="shared" si="4"/>
        <v>8010550</v>
      </c>
      <c r="J259" s="204"/>
    </row>
    <row r="260" spans="1:10" s="205" customFormat="1">
      <c r="A260" s="220" t="s">
        <v>299</v>
      </c>
      <c r="B260" s="217">
        <v>20</v>
      </c>
      <c r="C260" s="228">
        <v>97</v>
      </c>
      <c r="D260" s="330" t="s">
        <v>759</v>
      </c>
      <c r="E260" s="335" t="s">
        <v>745</v>
      </c>
      <c r="F260" s="230"/>
      <c r="G260" s="219">
        <v>48000</v>
      </c>
      <c r="H260" s="219">
        <f t="shared" si="4"/>
        <v>7962550</v>
      </c>
      <c r="J260" s="204"/>
    </row>
    <row r="261" spans="1:10" s="205" customFormat="1">
      <c r="A261" s="220" t="s">
        <v>299</v>
      </c>
      <c r="B261" s="217">
        <v>22</v>
      </c>
      <c r="C261" s="228">
        <v>107</v>
      </c>
      <c r="D261" s="330" t="s">
        <v>606</v>
      </c>
      <c r="E261" s="335" t="s">
        <v>745</v>
      </c>
      <c r="F261" s="230"/>
      <c r="G261" s="219">
        <v>24000</v>
      </c>
      <c r="H261" s="219">
        <f t="shared" si="4"/>
        <v>7938550</v>
      </c>
      <c r="J261" s="204"/>
    </row>
    <row r="262" spans="1:10" s="205" customFormat="1">
      <c r="A262" s="220" t="s">
        <v>299</v>
      </c>
      <c r="B262" s="217">
        <v>23</v>
      </c>
      <c r="C262" s="228">
        <v>113</v>
      </c>
      <c r="D262" s="330" t="s">
        <v>591</v>
      </c>
      <c r="E262" s="335" t="s">
        <v>745</v>
      </c>
      <c r="F262" s="230"/>
      <c r="G262" s="219">
        <v>36000</v>
      </c>
      <c r="H262" s="219">
        <f t="shared" si="4"/>
        <v>7902550</v>
      </c>
      <c r="J262" s="204"/>
    </row>
    <row r="263" spans="1:10" s="205" customFormat="1">
      <c r="A263" s="220" t="s">
        <v>299</v>
      </c>
      <c r="B263" s="217">
        <v>24</v>
      </c>
      <c r="C263" s="228">
        <v>117</v>
      </c>
      <c r="D263" s="330" t="s">
        <v>591</v>
      </c>
      <c r="E263" s="335" t="s">
        <v>745</v>
      </c>
      <c r="F263" s="235"/>
      <c r="G263" s="219">
        <v>36000</v>
      </c>
      <c r="H263" s="219">
        <f t="shared" si="4"/>
        <v>7866550</v>
      </c>
      <c r="J263" s="204"/>
    </row>
    <row r="264" spans="1:10" s="205" customFormat="1">
      <c r="A264" s="220" t="s">
        <v>299</v>
      </c>
      <c r="B264" s="217">
        <v>25</v>
      </c>
      <c r="C264" s="228">
        <v>169</v>
      </c>
      <c r="D264" s="330" t="s">
        <v>615</v>
      </c>
      <c r="E264" s="335" t="s">
        <v>745</v>
      </c>
      <c r="F264" s="229"/>
      <c r="G264" s="219">
        <v>36000</v>
      </c>
      <c r="H264" s="219">
        <f t="shared" si="4"/>
        <v>7830550</v>
      </c>
      <c r="J264" s="204"/>
    </row>
    <row r="265" spans="1:10" s="205" customFormat="1">
      <c r="A265" s="220" t="s">
        <v>299</v>
      </c>
      <c r="B265" s="217">
        <v>12</v>
      </c>
      <c r="C265" s="232">
        <v>66</v>
      </c>
      <c r="D265" s="330" t="s">
        <v>576</v>
      </c>
      <c r="E265" s="335" t="s">
        <v>746</v>
      </c>
      <c r="F265" s="230"/>
      <c r="G265" s="219">
        <f>93*5000</f>
        <v>465000</v>
      </c>
      <c r="H265" s="219">
        <f t="shared" si="4"/>
        <v>7365550</v>
      </c>
      <c r="J265" s="204"/>
    </row>
    <row r="266" spans="1:10" s="205" customFormat="1">
      <c r="A266" s="220" t="s">
        <v>299</v>
      </c>
      <c r="B266" s="217">
        <v>12</v>
      </c>
      <c r="C266" s="232">
        <v>66</v>
      </c>
      <c r="D266" s="330" t="s">
        <v>577</v>
      </c>
      <c r="E266" s="324" t="s">
        <v>747</v>
      </c>
      <c r="F266" s="230"/>
      <c r="G266" s="219">
        <f>3*5000</f>
        <v>15000</v>
      </c>
      <c r="H266" s="219">
        <f t="shared" si="4"/>
        <v>7350550</v>
      </c>
      <c r="J266" s="204"/>
    </row>
    <row r="267" spans="1:10" s="205" customFormat="1">
      <c r="A267" s="220" t="s">
        <v>299</v>
      </c>
      <c r="B267" s="321">
        <v>12</v>
      </c>
      <c r="C267" s="215">
        <v>65</v>
      </c>
      <c r="D267" s="333" t="s">
        <v>586</v>
      </c>
      <c r="E267" s="335" t="s">
        <v>751</v>
      </c>
      <c r="F267" s="221"/>
      <c r="G267" s="218">
        <v>150000</v>
      </c>
      <c r="H267" s="219">
        <f t="shared" si="4"/>
        <v>7200550</v>
      </c>
      <c r="J267" s="204"/>
    </row>
    <row r="268" spans="1:10" s="205" customFormat="1">
      <c r="A268" s="220" t="s">
        <v>298</v>
      </c>
      <c r="B268" s="321">
        <v>18</v>
      </c>
      <c r="C268" s="215">
        <v>17</v>
      </c>
      <c r="D268" s="333" t="s">
        <v>517</v>
      </c>
      <c r="E268" s="335" t="s">
        <v>63</v>
      </c>
      <c r="F268" s="216"/>
      <c r="G268" s="218">
        <v>54000</v>
      </c>
      <c r="H268" s="219">
        <f t="shared" si="4"/>
        <v>7146550</v>
      </c>
      <c r="J268" s="204"/>
    </row>
    <row r="269" spans="1:10" s="205" customFormat="1">
      <c r="A269" s="220" t="s">
        <v>299</v>
      </c>
      <c r="B269" s="321">
        <v>3</v>
      </c>
      <c r="C269" s="215">
        <v>40</v>
      </c>
      <c r="D269" s="333" t="s">
        <v>553</v>
      </c>
      <c r="E269" s="335" t="s">
        <v>63</v>
      </c>
      <c r="F269" s="221"/>
      <c r="G269" s="218">
        <v>15000</v>
      </c>
      <c r="H269" s="219">
        <f t="shared" si="4"/>
        <v>7131550</v>
      </c>
      <c r="J269" s="204"/>
    </row>
    <row r="270" spans="1:10" s="205" customFormat="1">
      <c r="A270" s="220" t="s">
        <v>299</v>
      </c>
      <c r="B270" s="321">
        <v>10</v>
      </c>
      <c r="C270" s="215">
        <v>48</v>
      </c>
      <c r="D270" s="333" t="s">
        <v>380</v>
      </c>
      <c r="E270" s="335" t="s">
        <v>63</v>
      </c>
      <c r="F270" s="216"/>
      <c r="G270" s="218">
        <v>15000</v>
      </c>
      <c r="H270" s="219">
        <f t="shared" si="4"/>
        <v>7116550</v>
      </c>
    </row>
    <row r="271" spans="1:10" s="205" customFormat="1">
      <c r="A271" s="220" t="s">
        <v>299</v>
      </c>
      <c r="B271" s="321">
        <v>11</v>
      </c>
      <c r="C271" s="215">
        <v>54</v>
      </c>
      <c r="D271" s="333" t="s">
        <v>567</v>
      </c>
      <c r="E271" s="335" t="s">
        <v>63</v>
      </c>
      <c r="F271" s="216"/>
      <c r="G271" s="218">
        <v>30000</v>
      </c>
      <c r="H271" s="219">
        <f t="shared" si="4"/>
        <v>7086550</v>
      </c>
    </row>
    <row r="272" spans="1:10" s="205" customFormat="1">
      <c r="A272" s="220" t="s">
        <v>299</v>
      </c>
      <c r="B272" s="217">
        <v>25</v>
      </c>
      <c r="C272" s="228">
        <v>170</v>
      </c>
      <c r="D272" s="330" t="s">
        <v>612</v>
      </c>
      <c r="E272" s="335" t="s">
        <v>63</v>
      </c>
      <c r="F272" s="226"/>
      <c r="G272" s="219">
        <v>28600</v>
      </c>
      <c r="H272" s="219">
        <f t="shared" si="4"/>
        <v>7057950</v>
      </c>
      <c r="J272" s="204"/>
    </row>
    <row r="273" spans="1:10" s="205" customFormat="1">
      <c r="A273" s="220" t="s">
        <v>298</v>
      </c>
      <c r="B273" s="321">
        <v>17</v>
      </c>
      <c r="C273" s="215">
        <v>15</v>
      </c>
      <c r="D273" s="333" t="s">
        <v>698</v>
      </c>
      <c r="E273" s="335" t="s">
        <v>58</v>
      </c>
      <c r="F273" s="216"/>
      <c r="G273" s="218">
        <v>3000</v>
      </c>
      <c r="H273" s="219">
        <f t="shared" ref="H273:H336" si="5">H272+F273-G273</f>
        <v>7054950</v>
      </c>
      <c r="J273" s="204"/>
    </row>
    <row r="274" spans="1:10" s="205" customFormat="1">
      <c r="A274" s="220" t="s">
        <v>298</v>
      </c>
      <c r="B274" s="321">
        <v>17</v>
      </c>
      <c r="C274" s="215">
        <v>15</v>
      </c>
      <c r="D274" s="333" t="s">
        <v>622</v>
      </c>
      <c r="E274" s="335" t="s">
        <v>58</v>
      </c>
      <c r="F274" s="216"/>
      <c r="G274" s="218">
        <v>2000</v>
      </c>
      <c r="H274" s="219">
        <f t="shared" si="5"/>
        <v>7052950</v>
      </c>
      <c r="J274" s="204"/>
    </row>
    <row r="275" spans="1:10" s="205" customFormat="1">
      <c r="A275" s="220" t="s">
        <v>298</v>
      </c>
      <c r="B275" s="321">
        <v>17</v>
      </c>
      <c r="C275" s="215">
        <v>15</v>
      </c>
      <c r="D275" s="333" t="s">
        <v>623</v>
      </c>
      <c r="E275" s="335" t="s">
        <v>58</v>
      </c>
      <c r="F275" s="221"/>
      <c r="G275" s="218">
        <v>10000</v>
      </c>
      <c r="H275" s="219">
        <f t="shared" si="5"/>
        <v>7042950</v>
      </c>
      <c r="J275" s="204"/>
    </row>
    <row r="276" spans="1:10" s="205" customFormat="1">
      <c r="A276" s="220" t="s">
        <v>298</v>
      </c>
      <c r="B276" s="321">
        <v>18</v>
      </c>
      <c r="C276" s="215">
        <v>18</v>
      </c>
      <c r="D276" s="333" t="s">
        <v>624</v>
      </c>
      <c r="E276" s="335" t="s">
        <v>58</v>
      </c>
      <c r="F276" s="216"/>
      <c r="G276" s="218">
        <v>4000</v>
      </c>
      <c r="H276" s="219">
        <f t="shared" si="5"/>
        <v>7038950</v>
      </c>
      <c r="J276" s="204"/>
    </row>
    <row r="277" spans="1:10" s="205" customFormat="1">
      <c r="A277" s="220" t="s">
        <v>298</v>
      </c>
      <c r="B277" s="321">
        <v>18</v>
      </c>
      <c r="C277" s="215">
        <v>18</v>
      </c>
      <c r="D277" s="333" t="s">
        <v>625</v>
      </c>
      <c r="E277" s="335" t="s">
        <v>58</v>
      </c>
      <c r="F277" s="216"/>
      <c r="G277" s="218">
        <v>2500</v>
      </c>
      <c r="H277" s="219">
        <f t="shared" si="5"/>
        <v>7036450</v>
      </c>
      <c r="J277" s="204"/>
    </row>
    <row r="278" spans="1:10" s="205" customFormat="1">
      <c r="A278" s="220" t="s">
        <v>298</v>
      </c>
      <c r="B278" s="321">
        <v>18</v>
      </c>
      <c r="C278" s="215">
        <v>18</v>
      </c>
      <c r="D278" s="333" t="s">
        <v>611</v>
      </c>
      <c r="E278" s="335" t="s">
        <v>58</v>
      </c>
      <c r="F278" s="221"/>
      <c r="G278" s="218">
        <v>15000</v>
      </c>
      <c r="H278" s="219">
        <f t="shared" si="5"/>
        <v>7021450</v>
      </c>
      <c r="J278" s="204"/>
    </row>
    <row r="279" spans="1:10" s="205" customFormat="1">
      <c r="A279" s="220" t="s">
        <v>299</v>
      </c>
      <c r="B279" s="321">
        <v>2</v>
      </c>
      <c r="C279" s="215">
        <v>37</v>
      </c>
      <c r="D279" s="333" t="s">
        <v>550</v>
      </c>
      <c r="E279" s="335" t="s">
        <v>58</v>
      </c>
      <c r="F279" s="216"/>
      <c r="G279" s="218">
        <v>9000</v>
      </c>
      <c r="H279" s="219">
        <f t="shared" si="5"/>
        <v>7012450</v>
      </c>
      <c r="J279" s="204"/>
    </row>
    <row r="280" spans="1:10" s="205" customFormat="1">
      <c r="A280" s="220" t="s">
        <v>299</v>
      </c>
      <c r="B280" s="321">
        <v>2</v>
      </c>
      <c r="C280" s="215">
        <v>37</v>
      </c>
      <c r="D280" s="333" t="s">
        <v>551</v>
      </c>
      <c r="E280" s="335" t="s">
        <v>58</v>
      </c>
      <c r="F280" s="216"/>
      <c r="G280" s="218">
        <v>3000</v>
      </c>
      <c r="H280" s="219">
        <f t="shared" si="5"/>
        <v>7009450</v>
      </c>
      <c r="J280" s="204"/>
    </row>
    <row r="281" spans="1:10" s="205" customFormat="1">
      <c r="A281" s="220" t="s">
        <v>299</v>
      </c>
      <c r="B281" s="321">
        <v>2</v>
      </c>
      <c r="C281" s="215">
        <v>37</v>
      </c>
      <c r="D281" s="333" t="s">
        <v>552</v>
      </c>
      <c r="E281" s="335" t="s">
        <v>58</v>
      </c>
      <c r="F281" s="216"/>
      <c r="G281" s="218">
        <v>10000</v>
      </c>
      <c r="H281" s="219">
        <f t="shared" si="5"/>
        <v>6999450</v>
      </c>
      <c r="J281" s="204"/>
    </row>
    <row r="282" spans="1:10" s="205" customFormat="1">
      <c r="A282" s="220" t="s">
        <v>299</v>
      </c>
      <c r="B282" s="321">
        <v>10</v>
      </c>
      <c r="C282" s="215">
        <v>47</v>
      </c>
      <c r="D282" s="333" t="s">
        <v>562</v>
      </c>
      <c r="E282" s="335" t="s">
        <v>58</v>
      </c>
      <c r="F282" s="216"/>
      <c r="G282" s="218">
        <v>6000</v>
      </c>
      <c r="H282" s="219">
        <f t="shared" si="5"/>
        <v>6993450</v>
      </c>
    </row>
    <row r="283" spans="1:10" s="205" customFormat="1">
      <c r="A283" s="220" t="s">
        <v>299</v>
      </c>
      <c r="B283" s="321">
        <v>11</v>
      </c>
      <c r="C283" s="215">
        <v>53</v>
      </c>
      <c r="D283" s="333" t="s">
        <v>565</v>
      </c>
      <c r="E283" s="335" t="s">
        <v>58</v>
      </c>
      <c r="F283" s="216"/>
      <c r="G283" s="218">
        <v>10000</v>
      </c>
      <c r="H283" s="219">
        <f t="shared" si="5"/>
        <v>6983450</v>
      </c>
    </row>
    <row r="284" spans="1:10" s="205" customFormat="1">
      <c r="A284" s="220" t="s">
        <v>299</v>
      </c>
      <c r="B284" s="321">
        <v>11</v>
      </c>
      <c r="C284" s="215">
        <v>53</v>
      </c>
      <c r="D284" s="333" t="s">
        <v>566</v>
      </c>
      <c r="E284" s="335" t="s">
        <v>58</v>
      </c>
      <c r="F284" s="216"/>
      <c r="G284" s="218">
        <v>2500</v>
      </c>
      <c r="H284" s="219">
        <f t="shared" si="5"/>
        <v>6980950</v>
      </c>
    </row>
    <row r="285" spans="1:10" s="205" customFormat="1">
      <c r="A285" s="220" t="s">
        <v>299</v>
      </c>
      <c r="B285" s="321">
        <v>13</v>
      </c>
      <c r="C285" s="215">
        <v>71</v>
      </c>
      <c r="D285" s="333" t="s">
        <v>565</v>
      </c>
      <c r="E285" s="335" t="s">
        <v>58</v>
      </c>
      <c r="F285" s="216"/>
      <c r="G285" s="218">
        <v>10000</v>
      </c>
      <c r="H285" s="219">
        <f t="shared" si="5"/>
        <v>6970950</v>
      </c>
      <c r="J285" s="204"/>
    </row>
    <row r="286" spans="1:10" s="205" customFormat="1">
      <c r="A286" s="220" t="s">
        <v>299</v>
      </c>
      <c r="B286" s="217">
        <v>24</v>
      </c>
      <c r="C286" s="228">
        <v>118</v>
      </c>
      <c r="D286" s="330" t="s">
        <v>610</v>
      </c>
      <c r="E286" s="335" t="s">
        <v>58</v>
      </c>
      <c r="F286" s="235"/>
      <c r="G286" s="219">
        <v>2000</v>
      </c>
      <c r="H286" s="219">
        <f t="shared" si="5"/>
        <v>6968950</v>
      </c>
      <c r="J286" s="204"/>
    </row>
    <row r="287" spans="1:10" s="205" customFormat="1" ht="31.5">
      <c r="A287" s="220" t="s">
        <v>299</v>
      </c>
      <c r="B287" s="217">
        <v>24</v>
      </c>
      <c r="C287" s="228">
        <v>118</v>
      </c>
      <c r="D287" s="330" t="s">
        <v>611</v>
      </c>
      <c r="E287" s="335" t="s">
        <v>58</v>
      </c>
      <c r="F287" s="235"/>
      <c r="G287" s="219">
        <v>15000</v>
      </c>
      <c r="H287" s="219">
        <f t="shared" si="5"/>
        <v>6953950</v>
      </c>
      <c r="J287" s="204"/>
    </row>
    <row r="288" spans="1:10" s="205" customFormat="1">
      <c r="A288" s="220" t="s">
        <v>299</v>
      </c>
      <c r="B288" s="217">
        <v>25</v>
      </c>
      <c r="C288" s="228">
        <v>171</v>
      </c>
      <c r="D288" s="330" t="s">
        <v>809</v>
      </c>
      <c r="E288" s="335" t="s">
        <v>58</v>
      </c>
      <c r="F288" s="226"/>
      <c r="G288" s="219">
        <v>10000</v>
      </c>
      <c r="H288" s="219">
        <f t="shared" si="5"/>
        <v>6943950</v>
      </c>
      <c r="J288" s="204"/>
    </row>
    <row r="289" spans="1:10" s="205" customFormat="1">
      <c r="A289" s="220" t="s">
        <v>299</v>
      </c>
      <c r="B289" s="321">
        <v>10</v>
      </c>
      <c r="C289" s="215">
        <v>49</v>
      </c>
      <c r="D289" s="333" t="s">
        <v>699</v>
      </c>
      <c r="E289" s="335" t="s">
        <v>55</v>
      </c>
      <c r="F289" s="226"/>
      <c r="G289" s="219">
        <v>22500</v>
      </c>
      <c r="H289" s="219">
        <f t="shared" si="5"/>
        <v>6921450</v>
      </c>
    </row>
    <row r="290" spans="1:10" s="205" customFormat="1">
      <c r="A290" s="220" t="s">
        <v>299</v>
      </c>
      <c r="B290" s="321">
        <v>11</v>
      </c>
      <c r="C290" s="215">
        <v>56</v>
      </c>
      <c r="D290" s="333" t="s">
        <v>702</v>
      </c>
      <c r="E290" s="335" t="s">
        <v>55</v>
      </c>
      <c r="F290" s="226"/>
      <c r="G290" s="219">
        <v>45000</v>
      </c>
      <c r="H290" s="219">
        <f t="shared" si="5"/>
        <v>6876450</v>
      </c>
    </row>
    <row r="291" spans="1:10" s="205" customFormat="1">
      <c r="A291" s="220" t="s">
        <v>299</v>
      </c>
      <c r="B291" s="321">
        <v>10</v>
      </c>
      <c r="C291" s="215">
        <v>49</v>
      </c>
      <c r="D291" s="333" t="s">
        <v>700</v>
      </c>
      <c r="E291" s="335" t="s">
        <v>53</v>
      </c>
      <c r="F291" s="226"/>
      <c r="G291" s="219">
        <v>157500</v>
      </c>
      <c r="H291" s="219">
        <f t="shared" si="5"/>
        <v>6718950</v>
      </c>
    </row>
    <row r="292" spans="1:10" s="205" customFormat="1">
      <c r="A292" s="220" t="s">
        <v>299</v>
      </c>
      <c r="B292" s="321">
        <v>11</v>
      </c>
      <c r="C292" s="215">
        <v>55</v>
      </c>
      <c r="D292" s="333" t="s">
        <v>701</v>
      </c>
      <c r="E292" s="335" t="s">
        <v>49</v>
      </c>
      <c r="F292" s="226"/>
      <c r="G292" s="219">
        <v>150000</v>
      </c>
      <c r="H292" s="219">
        <f t="shared" si="5"/>
        <v>6568950</v>
      </c>
    </row>
    <row r="293" spans="1:10" s="205" customFormat="1">
      <c r="A293" s="220" t="s">
        <v>299</v>
      </c>
      <c r="B293" s="217">
        <v>24</v>
      </c>
      <c r="C293" s="228">
        <v>119</v>
      </c>
      <c r="D293" s="330" t="s">
        <v>608</v>
      </c>
      <c r="E293" s="335" t="s">
        <v>43</v>
      </c>
      <c r="F293" s="235"/>
      <c r="G293" s="219">
        <v>100000</v>
      </c>
      <c r="H293" s="219">
        <f t="shared" si="5"/>
        <v>6468950</v>
      </c>
      <c r="J293" s="204"/>
    </row>
    <row r="294" spans="1:10" s="205" customFormat="1">
      <c r="A294" s="220" t="s">
        <v>299</v>
      </c>
      <c r="B294" s="217">
        <v>24</v>
      </c>
      <c r="C294" s="228">
        <v>120</v>
      </c>
      <c r="D294" s="330" t="s">
        <v>609</v>
      </c>
      <c r="E294" s="335" t="s">
        <v>43</v>
      </c>
      <c r="F294" s="235"/>
      <c r="G294" s="219">
        <v>200000</v>
      </c>
      <c r="H294" s="219">
        <f t="shared" si="5"/>
        <v>6268950</v>
      </c>
      <c r="J294" s="204"/>
    </row>
    <row r="295" spans="1:10" s="205" customFormat="1">
      <c r="A295" s="220" t="s">
        <v>299</v>
      </c>
      <c r="B295" s="217">
        <v>25</v>
      </c>
      <c r="C295" s="228">
        <v>172</v>
      </c>
      <c r="D295" s="330" t="s">
        <v>385</v>
      </c>
      <c r="E295" s="335" t="s">
        <v>43</v>
      </c>
      <c r="F295" s="235"/>
      <c r="G295" s="219">
        <v>100000</v>
      </c>
      <c r="H295" s="219">
        <f t="shared" si="5"/>
        <v>6168950</v>
      </c>
      <c r="J295" s="204"/>
    </row>
    <row r="296" spans="1:10" s="205" customFormat="1">
      <c r="A296" s="220" t="s">
        <v>298</v>
      </c>
      <c r="B296" s="321">
        <v>23</v>
      </c>
      <c r="C296" s="215">
        <v>22</v>
      </c>
      <c r="D296" s="333" t="s">
        <v>527</v>
      </c>
      <c r="E296" s="335" t="s">
        <v>38</v>
      </c>
      <c r="F296" s="216"/>
      <c r="G296" s="218">
        <v>90000</v>
      </c>
      <c r="H296" s="219">
        <f t="shared" si="5"/>
        <v>6078950</v>
      </c>
      <c r="J296" s="204"/>
    </row>
    <row r="297" spans="1:10" s="205" customFormat="1">
      <c r="A297" s="220" t="s">
        <v>299</v>
      </c>
      <c r="B297" s="217">
        <v>11</v>
      </c>
      <c r="C297" s="232">
        <v>57</v>
      </c>
      <c r="D297" s="330" t="s">
        <v>574</v>
      </c>
      <c r="E297" s="335" t="s">
        <v>38</v>
      </c>
      <c r="F297" s="230"/>
      <c r="G297" s="219">
        <v>65000</v>
      </c>
      <c r="H297" s="219">
        <f t="shared" si="5"/>
        <v>6013950</v>
      </c>
      <c r="J297" s="204"/>
    </row>
    <row r="298" spans="1:10" s="205" customFormat="1">
      <c r="A298" s="220" t="s">
        <v>299</v>
      </c>
      <c r="B298" s="217">
        <v>11</v>
      </c>
      <c r="C298" s="232">
        <v>57</v>
      </c>
      <c r="D298" s="330" t="s">
        <v>575</v>
      </c>
      <c r="E298" s="335" t="s">
        <v>38</v>
      </c>
      <c r="F298" s="230"/>
      <c r="G298" s="219">
        <v>30000</v>
      </c>
      <c r="H298" s="219">
        <f t="shared" si="5"/>
        <v>5983950</v>
      </c>
      <c r="J298" s="204"/>
    </row>
    <row r="299" spans="1:10" s="205" customFormat="1">
      <c r="A299" s="220" t="s">
        <v>299</v>
      </c>
      <c r="B299" s="217">
        <v>14</v>
      </c>
      <c r="C299" s="232">
        <v>76</v>
      </c>
      <c r="D299" s="205" t="s">
        <v>595</v>
      </c>
      <c r="E299" s="335" t="s">
        <v>38</v>
      </c>
      <c r="F299" s="230"/>
      <c r="G299" s="219">
        <v>60000</v>
      </c>
      <c r="H299" s="219">
        <f t="shared" si="5"/>
        <v>5923950</v>
      </c>
      <c r="J299" s="204"/>
    </row>
    <row r="300" spans="1:10" s="205" customFormat="1">
      <c r="A300" s="220" t="s">
        <v>299</v>
      </c>
      <c r="B300" s="217">
        <v>18</v>
      </c>
      <c r="C300" s="228">
        <v>87</v>
      </c>
      <c r="D300" s="330" t="s">
        <v>760</v>
      </c>
      <c r="E300" s="335" t="s">
        <v>38</v>
      </c>
      <c r="F300" s="226"/>
      <c r="G300" s="219">
        <v>30000</v>
      </c>
      <c r="H300" s="219">
        <f t="shared" si="5"/>
        <v>5893950</v>
      </c>
      <c r="J300" s="204"/>
    </row>
    <row r="301" spans="1:10" s="205" customFormat="1">
      <c r="A301" s="220" t="s">
        <v>299</v>
      </c>
      <c r="B301" s="217">
        <v>19</v>
      </c>
      <c r="C301" s="228">
        <v>90</v>
      </c>
      <c r="D301" s="330" t="s">
        <v>762</v>
      </c>
      <c r="E301" s="335" t="s">
        <v>38</v>
      </c>
      <c r="F301" s="226"/>
      <c r="G301" s="219">
        <v>30000</v>
      </c>
      <c r="H301" s="219">
        <f t="shared" si="5"/>
        <v>5863950</v>
      </c>
      <c r="J301" s="204"/>
    </row>
    <row r="302" spans="1:10" s="205" customFormat="1">
      <c r="A302" s="220" t="s">
        <v>298</v>
      </c>
      <c r="B302" s="321">
        <v>23</v>
      </c>
      <c r="C302" s="215">
        <v>22</v>
      </c>
      <c r="D302" s="333" t="s">
        <v>528</v>
      </c>
      <c r="E302" s="335" t="s">
        <v>35</v>
      </c>
      <c r="F302" s="216"/>
      <c r="G302" s="218">
        <v>15000</v>
      </c>
      <c r="H302" s="219">
        <f t="shared" si="5"/>
        <v>5848950</v>
      </c>
      <c r="J302" s="204"/>
    </row>
    <row r="303" spans="1:10" s="205" customFormat="1">
      <c r="A303" s="220" t="s">
        <v>298</v>
      </c>
      <c r="B303" s="321">
        <v>23</v>
      </c>
      <c r="C303" s="215">
        <v>22</v>
      </c>
      <c r="D303" s="333" t="s">
        <v>529</v>
      </c>
      <c r="E303" s="335" t="s">
        <v>35</v>
      </c>
      <c r="F303" s="216"/>
      <c r="G303" s="218">
        <v>5000</v>
      </c>
      <c r="H303" s="219">
        <f t="shared" si="5"/>
        <v>5843950</v>
      </c>
      <c r="J303" s="204"/>
    </row>
    <row r="304" spans="1:10" s="205" customFormat="1">
      <c r="A304" s="220" t="s">
        <v>298</v>
      </c>
      <c r="B304" s="321">
        <v>23</v>
      </c>
      <c r="C304" s="215">
        <v>22</v>
      </c>
      <c r="D304" s="333" t="s">
        <v>530</v>
      </c>
      <c r="E304" s="335" t="s">
        <v>35</v>
      </c>
      <c r="F304" s="226"/>
      <c r="G304" s="218">
        <v>2000</v>
      </c>
      <c r="H304" s="219">
        <f t="shared" si="5"/>
        <v>5841950</v>
      </c>
      <c r="J304" s="204"/>
    </row>
    <row r="305" spans="1:10" s="205" customFormat="1">
      <c r="A305" s="220" t="s">
        <v>299</v>
      </c>
      <c r="B305" s="217">
        <v>12</v>
      </c>
      <c r="C305" s="232">
        <v>67</v>
      </c>
      <c r="D305" s="330" t="s">
        <v>578</v>
      </c>
      <c r="E305" s="335" t="s">
        <v>35</v>
      </c>
      <c r="F305" s="230"/>
      <c r="G305" s="219">
        <v>16000</v>
      </c>
      <c r="H305" s="219">
        <f t="shared" si="5"/>
        <v>5825950</v>
      </c>
      <c r="J305" s="204"/>
    </row>
    <row r="306" spans="1:10" s="205" customFormat="1">
      <c r="A306" s="220" t="s">
        <v>299</v>
      </c>
      <c r="B306" s="217">
        <v>12</v>
      </c>
      <c r="C306" s="232">
        <v>67</v>
      </c>
      <c r="D306" s="330" t="s">
        <v>579</v>
      </c>
      <c r="E306" s="335" t="s">
        <v>35</v>
      </c>
      <c r="F306" s="230"/>
      <c r="G306" s="219">
        <v>2000</v>
      </c>
      <c r="H306" s="219">
        <f t="shared" si="5"/>
        <v>5823950</v>
      </c>
      <c r="J306" s="204"/>
    </row>
    <row r="307" spans="1:10" s="205" customFormat="1">
      <c r="A307" s="220" t="s">
        <v>299</v>
      </c>
      <c r="B307" s="217">
        <v>12</v>
      </c>
      <c r="C307" s="232">
        <v>67</v>
      </c>
      <c r="D307" s="330" t="s">
        <v>580</v>
      </c>
      <c r="E307" s="335" t="s">
        <v>35</v>
      </c>
      <c r="F307" s="230"/>
      <c r="G307" s="219">
        <v>7000</v>
      </c>
      <c r="H307" s="219">
        <f t="shared" si="5"/>
        <v>5816950</v>
      </c>
      <c r="J307" s="204"/>
    </row>
    <row r="308" spans="1:10" s="205" customFormat="1">
      <c r="A308" s="220" t="s">
        <v>299</v>
      </c>
      <c r="B308" s="217">
        <v>13</v>
      </c>
      <c r="C308" s="232">
        <v>72</v>
      </c>
      <c r="D308" s="330" t="s">
        <v>593</v>
      </c>
      <c r="E308" s="335" t="s">
        <v>35</v>
      </c>
      <c r="F308" s="230"/>
      <c r="G308" s="219">
        <v>10000</v>
      </c>
      <c r="H308" s="219">
        <f t="shared" si="5"/>
        <v>5806950</v>
      </c>
      <c r="J308" s="204"/>
    </row>
    <row r="309" spans="1:10" s="205" customFormat="1">
      <c r="A309" s="220" t="s">
        <v>299</v>
      </c>
      <c r="B309" s="217">
        <v>13</v>
      </c>
      <c r="C309" s="232">
        <v>72</v>
      </c>
      <c r="D309" s="330" t="s">
        <v>594</v>
      </c>
      <c r="E309" s="335" t="s">
        <v>35</v>
      </c>
      <c r="F309" s="230"/>
      <c r="G309" s="219">
        <v>5000</v>
      </c>
      <c r="H309" s="219">
        <f t="shared" si="5"/>
        <v>5801950</v>
      </c>
      <c r="J309" s="204"/>
    </row>
    <row r="310" spans="1:10" s="205" customFormat="1">
      <c r="A310" s="220" t="s">
        <v>299</v>
      </c>
      <c r="B310" s="217">
        <v>14</v>
      </c>
      <c r="C310" s="232">
        <v>76</v>
      </c>
      <c r="D310" s="330" t="s">
        <v>529</v>
      </c>
      <c r="E310" s="335" t="s">
        <v>35</v>
      </c>
      <c r="F310" s="230"/>
      <c r="G310" s="219">
        <v>5000</v>
      </c>
      <c r="H310" s="219">
        <f t="shared" si="5"/>
        <v>5796950</v>
      </c>
      <c r="J310" s="204"/>
    </row>
    <row r="311" spans="1:10" s="205" customFormat="1">
      <c r="A311" s="220" t="s">
        <v>299</v>
      </c>
      <c r="B311" s="217">
        <v>14</v>
      </c>
      <c r="C311" s="232">
        <v>76</v>
      </c>
      <c r="D311" s="330" t="s">
        <v>596</v>
      </c>
      <c r="E311" s="335" t="s">
        <v>35</v>
      </c>
      <c r="F311" s="229"/>
      <c r="G311" s="219">
        <v>20000</v>
      </c>
      <c r="H311" s="219">
        <f t="shared" si="5"/>
        <v>5776950</v>
      </c>
      <c r="J311" s="204"/>
    </row>
    <row r="312" spans="1:10" s="205" customFormat="1">
      <c r="A312" s="220" t="s">
        <v>299</v>
      </c>
      <c r="B312" s="217">
        <v>14</v>
      </c>
      <c r="C312" s="232">
        <v>76</v>
      </c>
      <c r="D312" s="330" t="s">
        <v>597</v>
      </c>
      <c r="E312" s="335" t="s">
        <v>35</v>
      </c>
      <c r="F312" s="230"/>
      <c r="G312" s="219">
        <v>4000</v>
      </c>
      <c r="H312" s="219">
        <f t="shared" si="5"/>
        <v>5772950</v>
      </c>
      <c r="J312" s="204"/>
    </row>
    <row r="313" spans="1:10" s="205" customFormat="1">
      <c r="A313" s="220" t="s">
        <v>299</v>
      </c>
      <c r="B313" s="217">
        <v>18</v>
      </c>
      <c r="C313" s="228">
        <v>87</v>
      </c>
      <c r="D313" s="330" t="s">
        <v>756</v>
      </c>
      <c r="E313" s="335" t="s">
        <v>35</v>
      </c>
      <c r="F313" s="226"/>
      <c r="G313" s="219">
        <v>10000</v>
      </c>
      <c r="H313" s="219">
        <f t="shared" si="5"/>
        <v>5762950</v>
      </c>
      <c r="J313" s="204"/>
    </row>
    <row r="314" spans="1:10" s="205" customFormat="1">
      <c r="A314" s="220" t="s">
        <v>299</v>
      </c>
      <c r="B314" s="217">
        <v>18</v>
      </c>
      <c r="C314" s="228">
        <v>87</v>
      </c>
      <c r="D314" s="330" t="s">
        <v>754</v>
      </c>
      <c r="E314" s="335" t="s">
        <v>35</v>
      </c>
      <c r="F314" s="226"/>
      <c r="G314" s="219">
        <v>5000</v>
      </c>
      <c r="H314" s="219">
        <f t="shared" si="5"/>
        <v>5757950</v>
      </c>
      <c r="J314" s="204"/>
    </row>
    <row r="315" spans="1:10" s="205" customFormat="1">
      <c r="A315" s="220" t="s">
        <v>299</v>
      </c>
      <c r="B315" s="217">
        <v>18</v>
      </c>
      <c r="C315" s="228">
        <v>87</v>
      </c>
      <c r="D315" s="330" t="s">
        <v>761</v>
      </c>
      <c r="E315" s="335" t="s">
        <v>35</v>
      </c>
      <c r="F315" s="226"/>
      <c r="G315" s="219">
        <v>2000</v>
      </c>
      <c r="H315" s="219">
        <f t="shared" si="5"/>
        <v>5755950</v>
      </c>
      <c r="J315" s="204"/>
    </row>
    <row r="316" spans="1:10" s="205" customFormat="1">
      <c r="A316" s="220" t="s">
        <v>299</v>
      </c>
      <c r="B316" s="217">
        <v>19</v>
      </c>
      <c r="C316" s="228">
        <v>91</v>
      </c>
      <c r="D316" s="330" t="s">
        <v>756</v>
      </c>
      <c r="E316" s="335" t="s">
        <v>35</v>
      </c>
      <c r="F316" s="226"/>
      <c r="G316" s="219">
        <v>10000</v>
      </c>
      <c r="H316" s="219">
        <f t="shared" si="5"/>
        <v>5745950</v>
      </c>
      <c r="J316" s="204"/>
    </row>
    <row r="317" spans="1:10" s="205" customFormat="1">
      <c r="A317" s="220" t="s">
        <v>299</v>
      </c>
      <c r="B317" s="217">
        <v>19</v>
      </c>
      <c r="C317" s="228">
        <v>91</v>
      </c>
      <c r="D317" s="330" t="s">
        <v>754</v>
      </c>
      <c r="E317" s="335" t="s">
        <v>35</v>
      </c>
      <c r="F317" s="226"/>
      <c r="G317" s="219">
        <v>5000</v>
      </c>
      <c r="H317" s="219">
        <f t="shared" si="5"/>
        <v>5740950</v>
      </c>
      <c r="J317" s="204"/>
    </row>
    <row r="318" spans="1:10" s="205" customFormat="1">
      <c r="A318" s="220" t="s">
        <v>299</v>
      </c>
      <c r="B318" s="217">
        <v>19</v>
      </c>
      <c r="C318" s="228">
        <v>91</v>
      </c>
      <c r="D318" s="330" t="s">
        <v>755</v>
      </c>
      <c r="E318" s="335" t="s">
        <v>35</v>
      </c>
      <c r="F318" s="226"/>
      <c r="G318" s="219">
        <v>1000</v>
      </c>
      <c r="H318" s="219">
        <f t="shared" si="5"/>
        <v>5739950</v>
      </c>
      <c r="J318" s="204"/>
    </row>
    <row r="319" spans="1:10" s="205" customFormat="1">
      <c r="A319" s="220" t="s">
        <v>299</v>
      </c>
      <c r="B319" s="217">
        <v>20</v>
      </c>
      <c r="C319" s="228">
        <v>98</v>
      </c>
      <c r="D319" s="330" t="s">
        <v>757</v>
      </c>
      <c r="E319" s="335" t="s">
        <v>35</v>
      </c>
      <c r="F319" s="226"/>
      <c r="G319" s="219">
        <v>12000</v>
      </c>
      <c r="H319" s="219">
        <f t="shared" si="5"/>
        <v>5727950</v>
      </c>
      <c r="J319" s="204"/>
    </row>
    <row r="320" spans="1:10" s="205" customFormat="1">
      <c r="A320" s="220" t="s">
        <v>299</v>
      </c>
      <c r="B320" s="217">
        <v>20</v>
      </c>
      <c r="C320" s="228">
        <v>98</v>
      </c>
      <c r="D320" s="330" t="s">
        <v>758</v>
      </c>
      <c r="E320" s="335" t="s">
        <v>35</v>
      </c>
      <c r="F320" s="226"/>
      <c r="G320" s="219">
        <v>7000</v>
      </c>
      <c r="H320" s="219">
        <f t="shared" si="5"/>
        <v>5720950</v>
      </c>
      <c r="J320" s="204"/>
    </row>
    <row r="321" spans="1:10" s="205" customFormat="1">
      <c r="A321" s="220" t="s">
        <v>299</v>
      </c>
      <c r="B321" s="217">
        <v>20</v>
      </c>
      <c r="C321" s="228">
        <v>98</v>
      </c>
      <c r="D321" s="330" t="s">
        <v>755</v>
      </c>
      <c r="E321" s="335" t="s">
        <v>35</v>
      </c>
      <c r="F321" s="226"/>
      <c r="G321" s="219">
        <v>1000</v>
      </c>
      <c r="H321" s="219">
        <f t="shared" si="5"/>
        <v>5719950</v>
      </c>
      <c r="J321" s="204"/>
    </row>
    <row r="322" spans="1:10" s="205" customFormat="1">
      <c r="A322" s="220" t="s">
        <v>299</v>
      </c>
      <c r="B322" s="217">
        <v>22</v>
      </c>
      <c r="C322" s="228">
        <v>108</v>
      </c>
      <c r="D322" s="330" t="s">
        <v>756</v>
      </c>
      <c r="E322" s="335" t="s">
        <v>35</v>
      </c>
      <c r="F322" s="226"/>
      <c r="G322" s="219">
        <v>10000</v>
      </c>
      <c r="H322" s="219">
        <f t="shared" si="5"/>
        <v>5709950</v>
      </c>
      <c r="J322" s="204"/>
    </row>
    <row r="323" spans="1:10" s="205" customFormat="1">
      <c r="A323" s="220" t="s">
        <v>299</v>
      </c>
      <c r="B323" s="217">
        <v>22</v>
      </c>
      <c r="C323" s="228">
        <v>108</v>
      </c>
      <c r="D323" s="330" t="s">
        <v>754</v>
      </c>
      <c r="E323" s="335" t="s">
        <v>35</v>
      </c>
      <c r="F323" s="226"/>
      <c r="G323" s="219">
        <v>5000</v>
      </c>
      <c r="H323" s="219">
        <f t="shared" si="5"/>
        <v>5704950</v>
      </c>
      <c r="J323" s="204"/>
    </row>
    <row r="324" spans="1:10" s="205" customFormat="1">
      <c r="A324" s="220" t="s">
        <v>299</v>
      </c>
      <c r="B324" s="217">
        <v>22</v>
      </c>
      <c r="C324" s="228">
        <v>108</v>
      </c>
      <c r="D324" s="330" t="s">
        <v>755</v>
      </c>
      <c r="E324" s="335" t="s">
        <v>35</v>
      </c>
      <c r="F324" s="226"/>
      <c r="G324" s="219">
        <v>1000</v>
      </c>
      <c r="H324" s="219">
        <f t="shared" si="5"/>
        <v>5703950</v>
      </c>
      <c r="J324" s="204"/>
    </row>
    <row r="325" spans="1:10" s="205" customFormat="1">
      <c r="A325" s="220" t="s">
        <v>299</v>
      </c>
      <c r="B325" s="217">
        <v>23</v>
      </c>
      <c r="C325" s="228">
        <v>114</v>
      </c>
      <c r="D325" s="330" t="s">
        <v>753</v>
      </c>
      <c r="E325" s="335" t="s">
        <v>35</v>
      </c>
      <c r="F325" s="226"/>
      <c r="G325" s="219">
        <v>15000</v>
      </c>
      <c r="H325" s="219">
        <f t="shared" si="5"/>
        <v>5688950</v>
      </c>
      <c r="J325" s="204"/>
    </row>
    <row r="326" spans="1:10" s="205" customFormat="1">
      <c r="A326" s="220" t="s">
        <v>299</v>
      </c>
      <c r="B326" s="217">
        <v>23</v>
      </c>
      <c r="C326" s="228">
        <v>114</v>
      </c>
      <c r="D326" s="330" t="s">
        <v>754</v>
      </c>
      <c r="E326" s="335" t="s">
        <v>35</v>
      </c>
      <c r="F326" s="226"/>
      <c r="G326" s="219">
        <v>5000</v>
      </c>
      <c r="H326" s="219">
        <f t="shared" si="5"/>
        <v>5683950</v>
      </c>
      <c r="J326" s="204"/>
    </row>
    <row r="327" spans="1:10" s="205" customFormat="1">
      <c r="A327" s="220" t="s">
        <v>299</v>
      </c>
      <c r="B327" s="217">
        <v>23</v>
      </c>
      <c r="C327" s="228">
        <v>114</v>
      </c>
      <c r="D327" s="330" t="s">
        <v>755</v>
      </c>
      <c r="E327" s="335" t="s">
        <v>35</v>
      </c>
      <c r="F327" s="226"/>
      <c r="G327" s="219">
        <v>1000</v>
      </c>
      <c r="H327" s="219">
        <f t="shared" si="5"/>
        <v>5682950</v>
      </c>
      <c r="J327" s="204"/>
    </row>
    <row r="328" spans="1:10" s="205" customFormat="1">
      <c r="A328" s="220" t="s">
        <v>299</v>
      </c>
      <c r="B328" s="217">
        <v>24</v>
      </c>
      <c r="C328" s="220">
        <v>121</v>
      </c>
      <c r="D328" s="330" t="s">
        <v>756</v>
      </c>
      <c r="E328" s="335" t="s">
        <v>35</v>
      </c>
      <c r="F328" s="226"/>
      <c r="G328" s="219">
        <v>10000</v>
      </c>
      <c r="H328" s="219">
        <f t="shared" si="5"/>
        <v>5672950</v>
      </c>
      <c r="J328" s="204"/>
    </row>
    <row r="329" spans="1:10" s="205" customFormat="1">
      <c r="A329" s="220" t="s">
        <v>299</v>
      </c>
      <c r="B329" s="217">
        <v>24</v>
      </c>
      <c r="C329" s="228">
        <v>121</v>
      </c>
      <c r="D329" s="330" t="s">
        <v>754</v>
      </c>
      <c r="E329" s="335" t="s">
        <v>35</v>
      </c>
      <c r="F329" s="226"/>
      <c r="G329" s="219">
        <v>5000</v>
      </c>
      <c r="H329" s="219">
        <f t="shared" si="5"/>
        <v>5667950</v>
      </c>
      <c r="J329" s="204"/>
    </row>
    <row r="330" spans="1:10" s="205" customFormat="1">
      <c r="A330" s="220" t="s">
        <v>299</v>
      </c>
      <c r="B330" s="217">
        <v>24</v>
      </c>
      <c r="C330" s="228">
        <v>121</v>
      </c>
      <c r="D330" s="330" t="s">
        <v>755</v>
      </c>
      <c r="E330" s="335" t="s">
        <v>35</v>
      </c>
      <c r="F330" s="226"/>
      <c r="G330" s="219">
        <v>1000</v>
      </c>
      <c r="H330" s="219">
        <f t="shared" si="5"/>
        <v>5666950</v>
      </c>
      <c r="J330" s="204"/>
    </row>
    <row r="331" spans="1:10" s="205" customFormat="1">
      <c r="A331" s="220" t="s">
        <v>299</v>
      </c>
      <c r="B331" s="217">
        <v>25</v>
      </c>
      <c r="C331" s="228">
        <v>173</v>
      </c>
      <c r="D331" s="330" t="s">
        <v>756</v>
      </c>
      <c r="E331" s="335" t="s">
        <v>35</v>
      </c>
      <c r="F331" s="226"/>
      <c r="G331" s="219">
        <v>10000</v>
      </c>
      <c r="H331" s="219">
        <f t="shared" si="5"/>
        <v>5656950</v>
      </c>
      <c r="J331" s="204"/>
    </row>
    <row r="332" spans="1:10" s="205" customFormat="1">
      <c r="A332" s="220" t="s">
        <v>299</v>
      </c>
      <c r="B332" s="217">
        <v>25</v>
      </c>
      <c r="C332" s="228">
        <v>173</v>
      </c>
      <c r="D332" s="330" t="s">
        <v>754</v>
      </c>
      <c r="E332" s="335" t="s">
        <v>35</v>
      </c>
      <c r="F332" s="226"/>
      <c r="G332" s="219">
        <v>5000</v>
      </c>
      <c r="H332" s="219">
        <f t="shared" si="5"/>
        <v>5651950</v>
      </c>
      <c r="J332" s="204"/>
    </row>
    <row r="333" spans="1:10" s="205" customFormat="1">
      <c r="A333" s="220" t="s">
        <v>299</v>
      </c>
      <c r="B333" s="217">
        <v>25</v>
      </c>
      <c r="C333" s="228">
        <v>173</v>
      </c>
      <c r="D333" s="330" t="s">
        <v>755</v>
      </c>
      <c r="E333" s="335" t="s">
        <v>35</v>
      </c>
      <c r="F333" s="226"/>
      <c r="G333" s="219">
        <v>1000</v>
      </c>
      <c r="H333" s="219">
        <f t="shared" si="5"/>
        <v>5650950</v>
      </c>
      <c r="J333" s="204"/>
    </row>
    <row r="334" spans="1:10" s="205" customFormat="1">
      <c r="A334" s="220" t="s">
        <v>299</v>
      </c>
      <c r="B334" s="321">
        <v>6</v>
      </c>
      <c r="C334" s="215">
        <v>43</v>
      </c>
      <c r="D334" s="330" t="s">
        <v>558</v>
      </c>
      <c r="E334" s="335" t="s">
        <v>16</v>
      </c>
      <c r="F334" s="230"/>
      <c r="G334" s="218">
        <v>66500</v>
      </c>
      <c r="H334" s="219">
        <f t="shared" si="5"/>
        <v>5584450</v>
      </c>
    </row>
    <row r="335" spans="1:10" s="205" customFormat="1">
      <c r="A335" s="220" t="s">
        <v>299</v>
      </c>
      <c r="B335" s="220">
        <v>6</v>
      </c>
      <c r="C335" s="215">
        <v>43</v>
      </c>
      <c r="D335" s="330" t="s">
        <v>559</v>
      </c>
      <c r="E335" s="335" t="s">
        <v>16</v>
      </c>
      <c r="F335" s="230"/>
      <c r="G335" s="218">
        <v>37500</v>
      </c>
      <c r="H335" s="219">
        <f t="shared" si="5"/>
        <v>5546950</v>
      </c>
    </row>
    <row r="336" spans="1:10" s="205" customFormat="1">
      <c r="A336" s="220" t="s">
        <v>299</v>
      </c>
      <c r="B336" s="220">
        <v>11</v>
      </c>
      <c r="C336" s="215">
        <v>58</v>
      </c>
      <c r="D336" s="330" t="s">
        <v>570</v>
      </c>
      <c r="E336" s="335" t="s">
        <v>16</v>
      </c>
      <c r="F336" s="230"/>
      <c r="G336" s="218">
        <v>70000</v>
      </c>
      <c r="H336" s="219">
        <f t="shared" si="5"/>
        <v>5476950</v>
      </c>
      <c r="J336" s="204"/>
    </row>
    <row r="337" spans="1:10" s="205" customFormat="1">
      <c r="A337" s="220" t="s">
        <v>299</v>
      </c>
      <c r="B337" s="217">
        <v>11</v>
      </c>
      <c r="C337" s="215">
        <v>58</v>
      </c>
      <c r="D337" s="330" t="s">
        <v>571</v>
      </c>
      <c r="E337" s="335" t="s">
        <v>16</v>
      </c>
      <c r="F337" s="230"/>
      <c r="G337" s="219">
        <v>15000</v>
      </c>
      <c r="H337" s="219">
        <f t="shared" ref="H337:H355" si="6">H336+F337-G337</f>
        <v>5461950</v>
      </c>
      <c r="J337" s="204"/>
    </row>
    <row r="338" spans="1:10" s="205" customFormat="1">
      <c r="A338" s="220" t="s">
        <v>299</v>
      </c>
      <c r="B338" s="217">
        <v>21</v>
      </c>
      <c r="C338" s="228">
        <v>105</v>
      </c>
      <c r="D338" s="330" t="s">
        <v>383</v>
      </c>
      <c r="E338" s="335" t="s">
        <v>16</v>
      </c>
      <c r="F338" s="230"/>
      <c r="G338" s="219">
        <v>66500</v>
      </c>
      <c r="H338" s="219">
        <f t="shared" si="6"/>
        <v>5395450</v>
      </c>
      <c r="J338" s="204"/>
    </row>
    <row r="339" spans="1:10" s="205" customFormat="1">
      <c r="A339" s="220" t="s">
        <v>299</v>
      </c>
      <c r="B339" s="217">
        <v>24</v>
      </c>
      <c r="C339" s="228">
        <v>122</v>
      </c>
      <c r="D339" s="330" t="s">
        <v>607</v>
      </c>
      <c r="E339" s="335" t="s">
        <v>16</v>
      </c>
      <c r="F339" s="229"/>
      <c r="G339" s="219">
        <v>84315</v>
      </c>
      <c r="H339" s="219">
        <f t="shared" si="6"/>
        <v>5311135</v>
      </c>
      <c r="J339" s="204"/>
    </row>
    <row r="340" spans="1:10" s="205" customFormat="1">
      <c r="A340" s="220" t="s">
        <v>299</v>
      </c>
      <c r="B340" s="217">
        <v>25</v>
      </c>
      <c r="C340" s="228">
        <v>174</v>
      </c>
      <c r="D340" s="330" t="s">
        <v>387</v>
      </c>
      <c r="E340" s="335" t="s">
        <v>772</v>
      </c>
      <c r="F340" s="237"/>
      <c r="G340" s="219">
        <v>1800000</v>
      </c>
      <c r="H340" s="219">
        <f t="shared" si="6"/>
        <v>3511135</v>
      </c>
      <c r="J340" s="204"/>
    </row>
    <row r="341" spans="1:10" s="205" customFormat="1" ht="31.5">
      <c r="A341" s="220" t="s">
        <v>299</v>
      </c>
      <c r="B341" s="217">
        <v>19</v>
      </c>
      <c r="C341" s="228">
        <v>92</v>
      </c>
      <c r="D341" s="330" t="s">
        <v>388</v>
      </c>
      <c r="E341" s="335" t="s">
        <v>773</v>
      </c>
      <c r="F341" s="237"/>
      <c r="G341" s="219">
        <v>200000</v>
      </c>
      <c r="H341" s="219">
        <f t="shared" si="6"/>
        <v>3311135</v>
      </c>
      <c r="J341" s="204"/>
    </row>
    <row r="342" spans="1:10" s="205" customFormat="1" ht="31.5">
      <c r="A342" s="220" t="s">
        <v>299</v>
      </c>
      <c r="B342" s="217">
        <v>19</v>
      </c>
      <c r="C342" s="228">
        <v>93</v>
      </c>
      <c r="D342" s="330" t="s">
        <v>389</v>
      </c>
      <c r="E342" s="335" t="s">
        <v>773</v>
      </c>
      <c r="F342" s="237"/>
      <c r="G342" s="219">
        <v>200000</v>
      </c>
      <c r="H342" s="219">
        <f t="shared" si="6"/>
        <v>3111135</v>
      </c>
      <c r="J342" s="204"/>
    </row>
    <row r="343" spans="1:10" s="205" customFormat="1" ht="31.5">
      <c r="A343" s="220" t="s">
        <v>299</v>
      </c>
      <c r="B343" s="217">
        <v>19</v>
      </c>
      <c r="C343" s="228">
        <v>94</v>
      </c>
      <c r="D343" s="330" t="s">
        <v>390</v>
      </c>
      <c r="E343" s="335" t="s">
        <v>773</v>
      </c>
      <c r="F343" s="237"/>
      <c r="G343" s="219">
        <v>200000</v>
      </c>
      <c r="H343" s="219">
        <f t="shared" si="6"/>
        <v>2911135</v>
      </c>
      <c r="J343" s="204"/>
    </row>
    <row r="344" spans="1:10" s="205" customFormat="1">
      <c r="A344" s="220" t="s">
        <v>299</v>
      </c>
      <c r="B344" s="217">
        <v>19</v>
      </c>
      <c r="C344" s="228">
        <v>95</v>
      </c>
      <c r="D344" s="330" t="s">
        <v>391</v>
      </c>
      <c r="E344" s="335" t="s">
        <v>773</v>
      </c>
      <c r="F344" s="237"/>
      <c r="G344" s="219">
        <v>200000</v>
      </c>
      <c r="H344" s="219">
        <f t="shared" si="6"/>
        <v>2711135</v>
      </c>
      <c r="J344" s="204"/>
    </row>
    <row r="345" spans="1:10" s="205" customFormat="1" ht="31.5">
      <c r="A345" s="220" t="s">
        <v>299</v>
      </c>
      <c r="B345" s="217">
        <v>20</v>
      </c>
      <c r="C345" s="228">
        <v>99</v>
      </c>
      <c r="D345" s="330" t="s">
        <v>392</v>
      </c>
      <c r="E345" s="335" t="s">
        <v>774</v>
      </c>
      <c r="F345" s="237"/>
      <c r="G345" s="219">
        <v>150000</v>
      </c>
      <c r="H345" s="219">
        <f t="shared" si="6"/>
        <v>2561135</v>
      </c>
      <c r="J345" s="204"/>
    </row>
    <row r="346" spans="1:10" s="205" customFormat="1" ht="31.5">
      <c r="A346" s="220" t="s">
        <v>299</v>
      </c>
      <c r="B346" s="217">
        <v>20</v>
      </c>
      <c r="C346" s="228">
        <v>100</v>
      </c>
      <c r="D346" s="330" t="s">
        <v>393</v>
      </c>
      <c r="E346" s="335" t="s">
        <v>774</v>
      </c>
      <c r="F346" s="237"/>
      <c r="G346" s="219">
        <v>150000</v>
      </c>
      <c r="H346" s="219">
        <f t="shared" si="6"/>
        <v>2411135</v>
      </c>
      <c r="J346" s="204"/>
    </row>
    <row r="347" spans="1:10" s="205" customFormat="1" ht="31.5">
      <c r="A347" s="220" t="s">
        <v>299</v>
      </c>
      <c r="B347" s="217">
        <v>20</v>
      </c>
      <c r="C347" s="228">
        <v>101</v>
      </c>
      <c r="D347" s="330" t="s">
        <v>394</v>
      </c>
      <c r="E347" s="335" t="s">
        <v>774</v>
      </c>
      <c r="F347" s="237"/>
      <c r="G347" s="219">
        <v>150000</v>
      </c>
      <c r="H347" s="219">
        <f t="shared" si="6"/>
        <v>2261135</v>
      </c>
      <c r="J347" s="204"/>
    </row>
    <row r="348" spans="1:10" s="205" customFormat="1" ht="31.5">
      <c r="A348" s="220" t="s">
        <v>299</v>
      </c>
      <c r="B348" s="217">
        <v>20</v>
      </c>
      <c r="C348" s="228">
        <v>102</v>
      </c>
      <c r="D348" s="330" t="s">
        <v>395</v>
      </c>
      <c r="E348" s="335" t="s">
        <v>774</v>
      </c>
      <c r="F348" s="237"/>
      <c r="G348" s="219">
        <v>150000</v>
      </c>
      <c r="H348" s="219">
        <f t="shared" si="6"/>
        <v>2111135</v>
      </c>
      <c r="J348" s="204"/>
    </row>
    <row r="349" spans="1:10" s="205" customFormat="1" ht="31.5">
      <c r="A349" s="220" t="s">
        <v>299</v>
      </c>
      <c r="B349" s="217">
        <v>22</v>
      </c>
      <c r="C349" s="228">
        <v>109</v>
      </c>
      <c r="D349" s="330" t="s">
        <v>394</v>
      </c>
      <c r="E349" s="335" t="s">
        <v>774</v>
      </c>
      <c r="F349" s="237"/>
      <c r="G349" s="219">
        <v>150000</v>
      </c>
      <c r="H349" s="219">
        <f t="shared" si="6"/>
        <v>1961135</v>
      </c>
      <c r="J349" s="204"/>
    </row>
    <row r="350" spans="1:10" s="205" customFormat="1" ht="31.5">
      <c r="A350" s="220" t="s">
        <v>299</v>
      </c>
      <c r="B350" s="217">
        <v>22</v>
      </c>
      <c r="C350" s="228">
        <v>110</v>
      </c>
      <c r="D350" s="330" t="s">
        <v>395</v>
      </c>
      <c r="E350" s="335" t="s">
        <v>774</v>
      </c>
      <c r="F350" s="237"/>
      <c r="G350" s="219">
        <v>150000</v>
      </c>
      <c r="H350" s="219">
        <f t="shared" si="6"/>
        <v>1811135</v>
      </c>
      <c r="J350" s="204"/>
    </row>
    <row r="351" spans="1:10" s="205" customFormat="1" ht="31.5">
      <c r="A351" s="220" t="s">
        <v>299</v>
      </c>
      <c r="B351" s="217">
        <v>14</v>
      </c>
      <c r="C351" s="228">
        <v>77</v>
      </c>
      <c r="D351" s="330" t="s">
        <v>396</v>
      </c>
      <c r="E351" s="335" t="s">
        <v>775</v>
      </c>
      <c r="F351" s="235"/>
      <c r="G351" s="219">
        <v>150000</v>
      </c>
      <c r="H351" s="219">
        <f t="shared" si="6"/>
        <v>1661135</v>
      </c>
      <c r="J351" s="204"/>
    </row>
    <row r="352" spans="1:10" s="205" customFormat="1" ht="31.5">
      <c r="A352" s="220" t="s">
        <v>299</v>
      </c>
      <c r="B352" s="217">
        <v>17</v>
      </c>
      <c r="C352" s="228">
        <v>81</v>
      </c>
      <c r="D352" s="330" t="s">
        <v>397</v>
      </c>
      <c r="E352" s="335" t="s">
        <v>776</v>
      </c>
      <c r="F352" s="235"/>
      <c r="G352" s="219">
        <v>150000</v>
      </c>
      <c r="H352" s="219">
        <f t="shared" si="6"/>
        <v>1511135</v>
      </c>
      <c r="J352" s="204"/>
    </row>
    <row r="353" spans="1:10" s="205" customFormat="1" ht="31.5">
      <c r="A353" s="220" t="s">
        <v>299</v>
      </c>
      <c r="B353" s="217">
        <v>17</v>
      </c>
      <c r="C353" s="228">
        <v>82</v>
      </c>
      <c r="D353" s="330" t="s">
        <v>398</v>
      </c>
      <c r="E353" s="335" t="s">
        <v>776</v>
      </c>
      <c r="F353" s="226"/>
      <c r="G353" s="219">
        <v>150000</v>
      </c>
      <c r="H353" s="219">
        <f t="shared" si="6"/>
        <v>1361135</v>
      </c>
      <c r="J353" s="204"/>
    </row>
    <row r="354" spans="1:10" s="205" customFormat="1" ht="31.5">
      <c r="A354" s="220" t="s">
        <v>299</v>
      </c>
      <c r="B354" s="217">
        <v>17</v>
      </c>
      <c r="C354" s="228">
        <v>83</v>
      </c>
      <c r="D354" s="330" t="s">
        <v>399</v>
      </c>
      <c r="E354" s="335" t="s">
        <v>776</v>
      </c>
      <c r="F354" s="226"/>
      <c r="G354" s="219">
        <v>100000</v>
      </c>
      <c r="H354" s="219">
        <f t="shared" si="6"/>
        <v>1261135</v>
      </c>
      <c r="J354" s="204"/>
    </row>
    <row r="355" spans="1:10" s="205" customFormat="1" ht="31.5">
      <c r="A355" s="220" t="s">
        <v>299</v>
      </c>
      <c r="B355" s="217">
        <v>17</v>
      </c>
      <c r="C355" s="228">
        <v>84</v>
      </c>
      <c r="D355" s="330" t="s">
        <v>400</v>
      </c>
      <c r="E355" s="335" t="s">
        <v>776</v>
      </c>
      <c r="F355" s="226"/>
      <c r="G355" s="219">
        <v>100000</v>
      </c>
      <c r="H355" s="219">
        <f t="shared" si="6"/>
        <v>1161135</v>
      </c>
      <c r="J355" s="204"/>
    </row>
    <row r="356" spans="1:10" s="205" customFormat="1">
      <c r="A356" s="376" t="s">
        <v>300</v>
      </c>
      <c r="B356" s="377"/>
      <c r="C356" s="377"/>
      <c r="D356" s="377"/>
      <c r="E356" s="378"/>
      <c r="F356" s="249">
        <f>SUM(F15:F355)</f>
        <v>31140000</v>
      </c>
      <c r="G356" s="250">
        <f>SUM(G15:G355)</f>
        <v>29978865</v>
      </c>
      <c r="H356" s="249">
        <f>F356-G356</f>
        <v>1161135</v>
      </c>
      <c r="J356" s="204"/>
    </row>
    <row r="357" spans="1:10" s="205" customFormat="1">
      <c r="A357" s="5"/>
      <c r="B357" s="5"/>
      <c r="C357" s="5"/>
      <c r="D357" s="5"/>
      <c r="E357" s="4"/>
      <c r="F357" s="98"/>
      <c r="G357" s="5"/>
      <c r="H357" s="98"/>
      <c r="J357" s="204"/>
    </row>
    <row r="358" spans="1:10" s="205" customFormat="1">
      <c r="A358" s="5"/>
      <c r="B358" s="5"/>
      <c r="C358" s="5"/>
      <c r="D358" s="5"/>
      <c r="E358" s="4"/>
      <c r="F358" s="98"/>
      <c r="G358" s="5"/>
      <c r="H358" s="98"/>
      <c r="J358" s="204"/>
    </row>
    <row r="359" spans="1:10" s="205" customFormat="1">
      <c r="A359" s="5"/>
      <c r="B359" s="5"/>
      <c r="C359" s="5"/>
      <c r="D359" s="5"/>
      <c r="E359" s="4"/>
      <c r="F359" s="98"/>
      <c r="G359" s="251"/>
      <c r="H359" s="98"/>
      <c r="J359" s="204"/>
    </row>
    <row r="360" spans="1:10" s="205" customFormat="1">
      <c r="A360" s="5"/>
      <c r="B360" s="5"/>
      <c r="C360" s="5"/>
      <c r="D360" s="5"/>
      <c r="E360" s="4"/>
      <c r="F360" s="98"/>
      <c r="G360" s="5"/>
      <c r="H360" s="98"/>
      <c r="J360" s="204"/>
    </row>
    <row r="361" spans="1:10" s="205" customFormat="1">
      <c r="A361" s="5"/>
      <c r="B361" s="5"/>
      <c r="C361" s="5"/>
      <c r="D361" s="5"/>
      <c r="E361" s="4" t="s">
        <v>0</v>
      </c>
      <c r="F361" s="98"/>
      <c r="G361" s="5"/>
      <c r="H361" s="98"/>
      <c r="J361" s="204"/>
    </row>
    <row r="362" spans="1:10" s="205" customFormat="1">
      <c r="A362" s="5"/>
      <c r="B362" s="5"/>
      <c r="C362" s="5"/>
      <c r="D362" s="5"/>
      <c r="E362" s="4"/>
      <c r="F362" s="98"/>
      <c r="G362" s="5"/>
      <c r="H362" s="98"/>
      <c r="J362" s="204"/>
    </row>
    <row r="363" spans="1:10" s="205" customFormat="1">
      <c r="A363" s="5"/>
      <c r="B363" s="5"/>
      <c r="C363" s="5"/>
      <c r="D363" s="5"/>
      <c r="E363" s="4"/>
      <c r="F363" s="98"/>
      <c r="G363" s="5"/>
      <c r="H363" s="98"/>
      <c r="J363" s="204"/>
    </row>
    <row r="364" spans="1:10" s="205" customFormat="1">
      <c r="A364" s="5"/>
      <c r="B364" s="5"/>
      <c r="C364" s="5"/>
      <c r="D364" s="5"/>
      <c r="E364" s="4"/>
      <c r="F364" s="98"/>
      <c r="G364" s="5"/>
      <c r="H364" s="98"/>
      <c r="J364" s="204"/>
    </row>
    <row r="365" spans="1:10" s="205" customFormat="1">
      <c r="A365" s="5"/>
      <c r="B365" s="5"/>
      <c r="C365" s="5"/>
      <c r="D365" s="5"/>
      <c r="E365" s="4"/>
      <c r="F365" s="98"/>
      <c r="G365" s="5"/>
      <c r="H365" s="98"/>
      <c r="J365" s="204"/>
    </row>
    <row r="366" spans="1:10" s="205" customFormat="1">
      <c r="A366" s="5"/>
      <c r="B366" s="5"/>
      <c r="C366" s="5"/>
      <c r="D366" s="5"/>
      <c r="E366" s="4"/>
      <c r="F366" s="98"/>
      <c r="G366" s="5"/>
      <c r="H366" s="98"/>
      <c r="J366" s="204"/>
    </row>
    <row r="367" spans="1:10" s="205" customFormat="1">
      <c r="A367" s="5"/>
      <c r="B367" s="5"/>
      <c r="C367" s="5"/>
      <c r="D367" s="5"/>
      <c r="E367" s="4"/>
      <c r="F367" s="98"/>
      <c r="G367" s="5"/>
      <c r="H367" s="98"/>
      <c r="J367" s="204"/>
    </row>
    <row r="368" spans="1:10" s="205" customFormat="1">
      <c r="A368" s="5"/>
      <c r="B368" s="5"/>
      <c r="C368" s="5"/>
      <c r="D368" s="5"/>
      <c r="E368" s="4"/>
      <c r="F368" s="98"/>
      <c r="G368" s="5"/>
      <c r="H368" s="98"/>
      <c r="J368" s="204"/>
    </row>
    <row r="369" spans="1:10" s="205" customFormat="1">
      <c r="A369" s="5"/>
      <c r="B369" s="5"/>
      <c r="C369" s="5"/>
      <c r="D369" s="5"/>
      <c r="E369" s="4"/>
      <c r="F369" s="98"/>
      <c r="G369" s="5"/>
      <c r="H369" s="98"/>
      <c r="J369" s="204"/>
    </row>
    <row r="370" spans="1:10" s="205" customFormat="1">
      <c r="A370" s="5"/>
      <c r="B370" s="5"/>
      <c r="C370" s="5"/>
      <c r="D370" s="5"/>
      <c r="E370" s="4"/>
      <c r="F370" s="98"/>
      <c r="G370" s="5"/>
      <c r="H370" s="98"/>
      <c r="J370" s="204"/>
    </row>
    <row r="371" spans="1:10" s="205" customFormat="1">
      <c r="A371" s="5"/>
      <c r="B371" s="5"/>
      <c r="C371" s="5"/>
      <c r="D371" s="5"/>
      <c r="E371" s="4"/>
      <c r="F371" s="98"/>
      <c r="G371" s="5"/>
      <c r="H371" s="98"/>
      <c r="J371" s="204"/>
    </row>
    <row r="372" spans="1:10" s="205" customFormat="1">
      <c r="A372" s="5"/>
      <c r="B372" s="5"/>
      <c r="C372" s="5"/>
      <c r="D372" s="5"/>
      <c r="E372" s="4"/>
      <c r="F372" s="98"/>
      <c r="G372" s="5"/>
      <c r="H372" s="98"/>
      <c r="J372" s="204"/>
    </row>
    <row r="373" spans="1:10" s="205" customFormat="1">
      <c r="A373" s="5"/>
      <c r="B373" s="5"/>
      <c r="C373" s="5"/>
      <c r="D373" s="5"/>
      <c r="E373" s="4"/>
      <c r="F373" s="98"/>
      <c r="G373" s="5"/>
      <c r="H373" s="98"/>
      <c r="J373" s="204"/>
    </row>
    <row r="374" spans="1:10" s="205" customFormat="1">
      <c r="A374" s="5"/>
      <c r="B374" s="5"/>
      <c r="C374" s="5"/>
      <c r="D374" s="5"/>
      <c r="E374" s="4"/>
      <c r="F374" s="98"/>
      <c r="G374" s="5"/>
      <c r="H374" s="98"/>
      <c r="J374" s="204"/>
    </row>
    <row r="375" spans="1:10" s="205" customFormat="1">
      <c r="A375" s="5"/>
      <c r="B375" s="5"/>
      <c r="C375" s="5"/>
      <c r="D375" s="5"/>
      <c r="E375" s="4"/>
      <c r="F375" s="98"/>
      <c r="G375" s="5"/>
      <c r="H375" s="98"/>
      <c r="J375" s="204"/>
    </row>
    <row r="376" spans="1:10" s="205" customFormat="1">
      <c r="A376" s="5"/>
      <c r="B376" s="5"/>
      <c r="C376" s="5"/>
      <c r="D376" s="5"/>
      <c r="E376" s="4"/>
      <c r="F376" s="98"/>
      <c r="G376" s="5"/>
      <c r="H376" s="98"/>
      <c r="J376" s="204"/>
    </row>
    <row r="377" spans="1:10" s="205" customFormat="1">
      <c r="A377" s="5"/>
      <c r="B377" s="5"/>
      <c r="C377" s="5"/>
      <c r="D377" s="5"/>
      <c r="E377" s="4"/>
      <c r="F377" s="98"/>
      <c r="G377" s="5"/>
      <c r="H377" s="98"/>
      <c r="J377" s="204"/>
    </row>
    <row r="378" spans="1:10" s="205" customFormat="1">
      <c r="A378" s="5"/>
      <c r="B378" s="5"/>
      <c r="C378" s="5"/>
      <c r="D378" s="5"/>
      <c r="E378" s="4"/>
      <c r="F378" s="98"/>
      <c r="G378" s="5"/>
      <c r="H378" s="98"/>
    </row>
    <row r="379" spans="1:10" s="205" customFormat="1">
      <c r="A379" s="5"/>
      <c r="B379" s="5"/>
      <c r="C379" s="5"/>
      <c r="D379" s="5"/>
      <c r="E379" s="4"/>
      <c r="F379" s="98"/>
      <c r="G379" s="5"/>
      <c r="H379" s="98"/>
    </row>
    <row r="380" spans="1:10" s="205" customFormat="1">
      <c r="A380" s="5"/>
      <c r="B380" s="5"/>
      <c r="C380" s="5"/>
      <c r="D380" s="5"/>
      <c r="E380" s="4"/>
      <c r="F380" s="98"/>
      <c r="G380" s="5"/>
      <c r="H380" s="98"/>
      <c r="J380" s="204"/>
    </row>
    <row r="381" spans="1:10" s="205" customFormat="1">
      <c r="A381" s="5"/>
      <c r="B381" s="5"/>
      <c r="C381" s="5"/>
      <c r="D381" s="5"/>
      <c r="E381" s="4"/>
      <c r="F381" s="98"/>
      <c r="G381" s="5"/>
      <c r="H381" s="98"/>
      <c r="J381" s="204"/>
    </row>
    <row r="382" spans="1:10" s="205" customFormat="1">
      <c r="A382" s="5"/>
      <c r="B382" s="5"/>
      <c r="C382" s="5"/>
      <c r="D382" s="5"/>
      <c r="E382" s="4"/>
      <c r="F382" s="98"/>
      <c r="G382" s="5"/>
      <c r="H382" s="98"/>
      <c r="J382" s="204"/>
    </row>
    <row r="383" spans="1:10" s="205" customFormat="1">
      <c r="A383" s="5"/>
      <c r="B383" s="5"/>
      <c r="C383" s="5"/>
      <c r="D383" s="5"/>
      <c r="E383" s="4"/>
      <c r="F383" s="98"/>
      <c r="G383" s="5"/>
      <c r="H383" s="98"/>
      <c r="J383" s="204"/>
    </row>
    <row r="384" spans="1:10" s="205" customFormat="1">
      <c r="A384" s="5"/>
      <c r="B384" s="5"/>
      <c r="C384" s="5"/>
      <c r="D384" s="5"/>
      <c r="E384" s="4"/>
      <c r="F384" s="98"/>
      <c r="G384" s="5"/>
      <c r="H384" s="98"/>
      <c r="J384" s="204"/>
    </row>
    <row r="385" spans="1:10" s="205" customFormat="1">
      <c r="A385" s="5"/>
      <c r="B385" s="5"/>
      <c r="C385" s="5"/>
      <c r="D385" s="5"/>
      <c r="E385" s="4"/>
      <c r="F385" s="98"/>
      <c r="G385" s="5"/>
      <c r="H385" s="98"/>
      <c r="J385" s="204"/>
    </row>
    <row r="386" spans="1:10" s="205" customFormat="1">
      <c r="A386" s="5"/>
      <c r="B386" s="5"/>
      <c r="C386" s="5"/>
      <c r="D386" s="5"/>
      <c r="E386" s="4"/>
      <c r="F386" s="98"/>
      <c r="G386" s="5"/>
      <c r="H386" s="98"/>
      <c r="J386" s="204"/>
    </row>
    <row r="387" spans="1:10" s="205" customFormat="1">
      <c r="A387" s="5"/>
      <c r="B387" s="5"/>
      <c r="C387" s="5"/>
      <c r="D387" s="5"/>
      <c r="E387" s="4"/>
      <c r="F387" s="98"/>
      <c r="G387" s="5"/>
      <c r="H387" s="98"/>
      <c r="J387" s="204"/>
    </row>
    <row r="388" spans="1:10" s="205" customFormat="1" ht="18.75" customHeight="1">
      <c r="A388" s="5"/>
      <c r="B388" s="5"/>
      <c r="C388" s="5"/>
      <c r="D388" s="5"/>
      <c r="E388" s="4"/>
      <c r="F388" s="98"/>
      <c r="G388" s="5"/>
      <c r="H388" s="98"/>
      <c r="J388" s="204"/>
    </row>
    <row r="389" spans="1:10" s="205" customFormat="1">
      <c r="A389" s="5"/>
      <c r="B389" s="5"/>
      <c r="C389" s="5"/>
      <c r="D389" s="5"/>
      <c r="E389" s="4"/>
      <c r="F389" s="98"/>
      <c r="G389" s="5"/>
      <c r="H389" s="98"/>
      <c r="J389" s="204"/>
    </row>
    <row r="390" spans="1:10" s="205" customFormat="1">
      <c r="A390" s="5"/>
      <c r="B390" s="5"/>
      <c r="C390" s="5"/>
      <c r="D390" s="5"/>
      <c r="E390" s="4"/>
      <c r="F390" s="98"/>
      <c r="G390" s="5"/>
      <c r="H390" s="98"/>
      <c r="J390" s="204"/>
    </row>
    <row r="391" spans="1:10" s="205" customFormat="1">
      <c r="A391" s="5"/>
      <c r="B391" s="5"/>
      <c r="C391" s="5"/>
      <c r="D391" s="5"/>
      <c r="E391" s="4"/>
      <c r="F391" s="98"/>
      <c r="G391" s="5"/>
      <c r="H391" s="98"/>
      <c r="J391" s="204"/>
    </row>
    <row r="392" spans="1:10" s="205" customFormat="1">
      <c r="A392" s="5"/>
      <c r="B392" s="5"/>
      <c r="C392" s="5"/>
      <c r="D392" s="5"/>
      <c r="E392" s="4"/>
      <c r="F392" s="98"/>
      <c r="G392" s="5"/>
      <c r="H392" s="98"/>
      <c r="J392" s="204"/>
    </row>
    <row r="393" spans="1:10" s="205" customFormat="1">
      <c r="A393" s="5"/>
      <c r="B393" s="5"/>
      <c r="C393" s="5"/>
      <c r="D393" s="5"/>
      <c r="E393" s="4"/>
      <c r="F393" s="98"/>
      <c r="G393" s="5"/>
      <c r="H393" s="98"/>
      <c r="J393" s="204"/>
    </row>
    <row r="394" spans="1:10" s="205" customFormat="1">
      <c r="A394" s="5"/>
      <c r="B394" s="5"/>
      <c r="C394" s="5"/>
      <c r="D394" s="5"/>
      <c r="E394" s="4"/>
      <c r="F394" s="98"/>
      <c r="G394" s="5"/>
      <c r="H394" s="98"/>
      <c r="J394" s="204"/>
    </row>
    <row r="395" spans="1:10" s="205" customFormat="1">
      <c r="A395" s="5"/>
      <c r="B395" s="5"/>
      <c r="C395" s="5"/>
      <c r="D395" s="5"/>
      <c r="E395" s="4"/>
      <c r="F395" s="98"/>
      <c r="G395" s="5"/>
      <c r="H395" s="98"/>
      <c r="J395" s="204"/>
    </row>
    <row r="396" spans="1:10" s="205" customFormat="1">
      <c r="A396" s="5"/>
      <c r="B396" s="5"/>
      <c r="C396" s="5"/>
      <c r="D396" s="5"/>
      <c r="E396" s="4"/>
      <c r="F396" s="98"/>
      <c r="G396" s="5"/>
      <c r="H396" s="98"/>
      <c r="J396" s="204"/>
    </row>
    <row r="397" spans="1:10" s="205" customFormat="1">
      <c r="A397" s="5"/>
      <c r="B397" s="5"/>
      <c r="C397" s="5"/>
      <c r="D397" s="5"/>
      <c r="E397" s="4"/>
      <c r="F397" s="98"/>
      <c r="G397" s="5"/>
      <c r="H397" s="98"/>
      <c r="J397" s="204"/>
    </row>
    <row r="398" spans="1:10" s="205" customFormat="1">
      <c r="A398" s="5"/>
      <c r="B398" s="5"/>
      <c r="C398" s="5"/>
      <c r="D398" s="5"/>
      <c r="E398" s="4"/>
      <c r="F398" s="98"/>
      <c r="G398" s="5"/>
      <c r="H398" s="98"/>
      <c r="J398" s="204"/>
    </row>
    <row r="399" spans="1:10" s="205" customFormat="1">
      <c r="A399" s="5"/>
      <c r="B399" s="5"/>
      <c r="C399" s="5"/>
      <c r="D399" s="5"/>
      <c r="E399" s="4"/>
      <c r="F399" s="98"/>
      <c r="G399" s="5"/>
      <c r="H399" s="98"/>
      <c r="J399" s="204"/>
    </row>
    <row r="401" spans="10:10">
      <c r="J401" s="71"/>
    </row>
    <row r="413" spans="10:10">
      <c r="J413" s="71"/>
    </row>
    <row r="451" spans="1:8" s="8" customFormat="1">
      <c r="A451" s="5"/>
      <c r="B451" s="5"/>
      <c r="C451" s="5"/>
      <c r="D451" s="5"/>
      <c r="E451" s="4"/>
      <c r="F451" s="98"/>
      <c r="G451" s="5"/>
      <c r="H451" s="98"/>
    </row>
    <row r="452" spans="1:8" s="8" customFormat="1">
      <c r="A452" s="5"/>
      <c r="B452" s="5"/>
      <c r="C452" s="5"/>
      <c r="D452" s="5"/>
      <c r="E452" s="4"/>
      <c r="F452" s="98"/>
      <c r="G452" s="5"/>
      <c r="H452" s="98"/>
    </row>
    <row r="453" spans="1:8" s="8" customFormat="1">
      <c r="A453" s="5"/>
      <c r="B453" s="5"/>
      <c r="C453" s="5"/>
      <c r="D453" s="5"/>
      <c r="E453" s="4"/>
      <c r="F453" s="98"/>
      <c r="G453" s="5"/>
      <c r="H453" s="98"/>
    </row>
    <row r="454" spans="1:8" s="8" customFormat="1">
      <c r="A454" s="5"/>
      <c r="B454" s="5"/>
      <c r="C454" s="5"/>
      <c r="D454" s="5"/>
      <c r="E454" s="4"/>
      <c r="F454" s="98"/>
      <c r="G454" s="5"/>
      <c r="H454" s="98"/>
    </row>
    <row r="455" spans="1:8" s="8" customFormat="1">
      <c r="A455" s="5"/>
      <c r="B455" s="5"/>
      <c r="C455" s="5"/>
      <c r="D455" s="5"/>
      <c r="E455" s="4"/>
      <c r="F455" s="98"/>
      <c r="G455" s="5"/>
      <c r="H455" s="98"/>
    </row>
    <row r="456" spans="1:8" s="8" customFormat="1">
      <c r="A456" s="5"/>
      <c r="B456" s="5"/>
      <c r="C456" s="5"/>
      <c r="D456" s="5"/>
      <c r="E456" s="4"/>
      <c r="F456" s="98"/>
      <c r="G456" s="5"/>
      <c r="H456" s="98"/>
    </row>
  </sheetData>
  <mergeCells count="14">
    <mergeCell ref="A356:E356"/>
    <mergeCell ref="F12:F14"/>
    <mergeCell ref="G12:G14"/>
    <mergeCell ref="H12:H14"/>
    <mergeCell ref="A6:H6"/>
    <mergeCell ref="A7:H7"/>
    <mergeCell ref="A8:H8"/>
    <mergeCell ref="A9:H9"/>
    <mergeCell ref="A10:H10"/>
    <mergeCell ref="A12:B13"/>
    <mergeCell ref="C12:C14"/>
    <mergeCell ref="D12:D14"/>
    <mergeCell ref="E12:E14"/>
    <mergeCell ref="A14:B14"/>
  </mergeCells>
  <phoneticPr fontId="23" type="noConversion"/>
  <pageMargins left="0.70866141732283472" right="0.70866141732283472" top="0.74803149606299213" bottom="0.74803149606299213" header="0.31496062992125984" footer="0.31496062992125984"/>
  <pageSetup paperSize="256" scale="50" fitToHeight="0" orientation="portrait" horizontalDpi="4294967294" verticalDpi="4294967294" r:id="rId1"/>
  <headerFooter>
    <oddHeader>&amp;C&amp;G</oddHeader>
    <oddFooter>&amp;C&amp;G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O270"/>
  <sheetViews>
    <sheetView zoomScale="80" zoomScaleNormal="80" zoomScalePageLayoutView="80" workbookViewId="0">
      <selection activeCell="J34" sqref="J34"/>
    </sheetView>
  </sheetViews>
  <sheetFormatPr defaultColWidth="8.85546875" defaultRowHeight="15.75"/>
  <cols>
    <col min="1" max="1" width="2.42578125" style="5" customWidth="1"/>
    <col min="2" max="2" width="3.85546875" style="5" customWidth="1"/>
    <col min="3" max="3" width="5.42578125" style="51" customWidth="1"/>
    <col min="4" max="4" width="8.42578125" style="5" customWidth="1"/>
    <col min="5" max="5" width="45.7109375" style="5" customWidth="1"/>
    <col min="6" max="6" width="25.42578125" style="5" customWidth="1"/>
    <col min="7" max="7" width="20" style="92" customWidth="1"/>
    <col min="8" max="8" width="20" style="5" customWidth="1"/>
    <col min="9" max="9" width="15.28515625" style="5" bestFit="1" customWidth="1"/>
    <col min="10" max="10" width="15.5703125" style="5" bestFit="1" customWidth="1"/>
    <col min="11" max="11" width="15.140625" style="5" bestFit="1" customWidth="1"/>
    <col min="12" max="12" width="11.42578125" style="5" bestFit="1" customWidth="1"/>
    <col min="13" max="16384" width="8.85546875" style="5"/>
  </cols>
  <sheetData>
    <row r="7" spans="1:11">
      <c r="A7" s="400" t="s">
        <v>301</v>
      </c>
      <c r="B7" s="400"/>
      <c r="C7" s="400"/>
      <c r="D7" s="400"/>
      <c r="E7" s="400"/>
      <c r="F7" s="400"/>
      <c r="G7" s="400"/>
      <c r="H7" s="400"/>
      <c r="I7" s="7"/>
    </row>
    <row r="8" spans="1:11" s="70" customFormat="1" ht="15" customHeight="1">
      <c r="A8" s="401" t="s">
        <v>361</v>
      </c>
      <c r="B8" s="401"/>
      <c r="C8" s="401"/>
      <c r="D8" s="401"/>
      <c r="E8" s="401"/>
      <c r="F8" s="401"/>
      <c r="G8" s="401"/>
      <c r="H8" s="401"/>
    </row>
    <row r="9" spans="1:11">
      <c r="A9" s="385" t="s">
        <v>281</v>
      </c>
      <c r="B9" s="385"/>
      <c r="C9" s="385"/>
      <c r="D9" s="385"/>
      <c r="E9" s="385"/>
      <c r="F9" s="385"/>
      <c r="G9" s="385"/>
      <c r="H9" s="385"/>
      <c r="I9" s="7"/>
    </row>
    <row r="10" spans="1:11">
      <c r="A10" s="386" t="s">
        <v>360</v>
      </c>
      <c r="B10" s="386"/>
      <c r="C10" s="386"/>
      <c r="D10" s="386"/>
      <c r="E10" s="386"/>
      <c r="F10" s="386"/>
      <c r="G10" s="386"/>
      <c r="H10" s="386"/>
      <c r="I10" s="7"/>
    </row>
    <row r="11" spans="1:11">
      <c r="A11" s="8"/>
      <c r="B11" s="8"/>
      <c r="C11" s="9"/>
      <c r="D11" s="10"/>
      <c r="E11" s="9"/>
      <c r="F11" s="11"/>
      <c r="G11" s="82"/>
      <c r="H11" s="11"/>
      <c r="I11" s="8"/>
    </row>
    <row r="12" spans="1:11">
      <c r="A12" s="12"/>
      <c r="B12" s="13"/>
      <c r="C12" s="9"/>
      <c r="D12" s="10"/>
      <c r="E12" s="9"/>
      <c r="F12" s="11"/>
      <c r="G12" s="82"/>
      <c r="H12" s="11"/>
      <c r="I12" s="13"/>
    </row>
    <row r="13" spans="1:11">
      <c r="A13" s="13" t="s">
        <v>280</v>
      </c>
      <c r="B13" s="14" t="s">
        <v>279</v>
      </c>
      <c r="C13" s="14"/>
      <c r="D13" s="14"/>
      <c r="E13" s="9"/>
      <c r="F13" s="76" t="s">
        <v>302</v>
      </c>
      <c r="G13" s="83" t="s">
        <v>303</v>
      </c>
      <c r="H13" s="15" t="s">
        <v>304</v>
      </c>
      <c r="I13" s="8"/>
      <c r="K13" s="72"/>
    </row>
    <row r="14" spans="1:11">
      <c r="A14" s="8"/>
      <c r="B14" s="16">
        <v>1</v>
      </c>
      <c r="C14" s="17" t="s">
        <v>278</v>
      </c>
      <c r="D14" s="10"/>
      <c r="E14" s="9"/>
      <c r="F14" s="18">
        <f>'RAB DEKANAT'!L13</f>
        <v>6000000</v>
      </c>
      <c r="G14" s="84">
        <v>5870000</v>
      </c>
      <c r="H14" s="19">
        <f>G14-F14</f>
        <v>-130000</v>
      </c>
      <c r="K14" s="72"/>
    </row>
    <row r="15" spans="1:11">
      <c r="A15" s="8"/>
      <c r="B15" s="16">
        <v>3</v>
      </c>
      <c r="C15" s="17" t="s">
        <v>277</v>
      </c>
      <c r="D15" s="74"/>
      <c r="E15" s="17"/>
      <c r="G15" s="84"/>
      <c r="H15" s="19"/>
      <c r="K15" s="72"/>
    </row>
    <row r="16" spans="1:11" ht="15" customHeight="1">
      <c r="A16" s="8"/>
      <c r="B16" s="16"/>
      <c r="C16" s="20" t="s">
        <v>276</v>
      </c>
      <c r="D16" s="21" t="s">
        <v>283</v>
      </c>
      <c r="E16" s="21"/>
      <c r="F16" s="18">
        <f>'RAB DEKANAT'!L15</f>
        <v>3000000</v>
      </c>
      <c r="G16" s="84">
        <v>2250000</v>
      </c>
      <c r="H16" s="19">
        <f>G16-F16</f>
        <v>-750000</v>
      </c>
      <c r="K16" s="72"/>
    </row>
    <row r="17" spans="1:11">
      <c r="A17" s="8"/>
      <c r="B17" s="16"/>
      <c r="C17" s="20" t="s">
        <v>275</v>
      </c>
      <c r="D17" s="21" t="s">
        <v>274</v>
      </c>
      <c r="E17" s="21"/>
      <c r="G17" s="84"/>
      <c r="H17" s="19"/>
      <c r="K17" s="72"/>
    </row>
    <row r="18" spans="1:11">
      <c r="A18" s="8"/>
      <c r="B18" s="8"/>
      <c r="C18" s="25"/>
      <c r="D18" s="8" t="s">
        <v>273</v>
      </c>
      <c r="E18" s="8" t="s">
        <v>272</v>
      </c>
      <c r="F18" s="18">
        <f>'RAB DEKANAT'!L17</f>
        <v>720000</v>
      </c>
      <c r="G18" s="85">
        <v>600000</v>
      </c>
      <c r="H18" s="19">
        <f>G18-F18</f>
        <v>-120000</v>
      </c>
      <c r="J18" s="71"/>
      <c r="K18" s="72"/>
    </row>
    <row r="19" spans="1:11">
      <c r="A19" s="8"/>
      <c r="B19" s="8"/>
      <c r="C19" s="25"/>
      <c r="D19" s="8" t="s">
        <v>271</v>
      </c>
      <c r="E19" s="8" t="s">
        <v>262</v>
      </c>
      <c r="F19" s="23">
        <f>'RAB DEKANAT'!L18</f>
        <v>600000</v>
      </c>
      <c r="G19" s="85">
        <v>600000</v>
      </c>
      <c r="H19" s="19">
        <f t="shared" ref="H19:H22" si="0">G19-F19</f>
        <v>0</v>
      </c>
      <c r="K19" s="72"/>
    </row>
    <row r="20" spans="1:11">
      <c r="A20" s="8"/>
      <c r="B20" s="8"/>
      <c r="C20" s="25"/>
      <c r="D20" s="8" t="s">
        <v>270</v>
      </c>
      <c r="E20" s="8" t="s">
        <v>258</v>
      </c>
      <c r="F20" s="23">
        <f>'RAB DEKANAT'!L19</f>
        <v>680000</v>
      </c>
      <c r="G20" s="85">
        <v>765000</v>
      </c>
      <c r="H20" s="19">
        <f t="shared" si="0"/>
        <v>85000</v>
      </c>
      <c r="K20" s="72"/>
    </row>
    <row r="21" spans="1:11">
      <c r="A21" s="8"/>
      <c r="B21" s="8"/>
      <c r="C21" s="25"/>
      <c r="D21" s="8" t="s">
        <v>269</v>
      </c>
      <c r="E21" s="8" t="s">
        <v>260</v>
      </c>
      <c r="F21" s="23">
        <f>'RAB DEKANAT'!L20</f>
        <v>680000</v>
      </c>
      <c r="G21" s="85">
        <v>425000</v>
      </c>
      <c r="H21" s="19">
        <f t="shared" si="0"/>
        <v>-255000</v>
      </c>
      <c r="K21" s="72"/>
    </row>
    <row r="22" spans="1:11">
      <c r="A22" s="8"/>
      <c r="B22" s="8"/>
      <c r="C22" s="25"/>
      <c r="D22" s="8" t="s">
        <v>268</v>
      </c>
      <c r="E22" s="8" t="s">
        <v>256</v>
      </c>
      <c r="F22" s="23">
        <f>'RAB DEKANAT'!L21</f>
        <v>680000</v>
      </c>
      <c r="G22" s="85">
        <v>510000</v>
      </c>
      <c r="H22" s="19">
        <f t="shared" si="0"/>
        <v>-170000</v>
      </c>
      <c r="K22" s="72"/>
    </row>
    <row r="23" spans="1:11">
      <c r="A23" s="8"/>
      <c r="B23" s="8"/>
      <c r="C23" s="20" t="s">
        <v>267</v>
      </c>
      <c r="D23" s="21" t="s">
        <v>266</v>
      </c>
      <c r="E23" s="21"/>
      <c r="G23" s="85"/>
      <c r="H23" s="19"/>
      <c r="K23" s="73"/>
    </row>
    <row r="24" spans="1:11">
      <c r="A24" s="8"/>
      <c r="B24" s="16"/>
      <c r="C24" s="20"/>
      <c r="D24" s="21" t="s">
        <v>265</v>
      </c>
      <c r="E24" s="21" t="s">
        <v>264</v>
      </c>
      <c r="F24" s="23">
        <f>'RAB DEKANAT'!L23</f>
        <v>600000</v>
      </c>
      <c r="G24" s="85">
        <v>840000</v>
      </c>
      <c r="H24" s="19">
        <f>G24-F24</f>
        <v>240000</v>
      </c>
      <c r="K24" s="73"/>
    </row>
    <row r="25" spans="1:11">
      <c r="A25" s="8"/>
      <c r="B25" s="16"/>
      <c r="C25" s="20"/>
      <c r="D25" s="21" t="s">
        <v>263</v>
      </c>
      <c r="E25" s="21" t="s">
        <v>262</v>
      </c>
      <c r="F25" s="23">
        <f>'RAB DEKANAT'!L24</f>
        <v>600000</v>
      </c>
      <c r="G25" s="85">
        <v>660000</v>
      </c>
      <c r="H25" s="19">
        <f t="shared" ref="H25:H31" si="1">G25-F25</f>
        <v>60000</v>
      </c>
      <c r="K25" s="73"/>
    </row>
    <row r="26" spans="1:11">
      <c r="A26" s="8"/>
      <c r="B26" s="16"/>
      <c r="C26" s="25"/>
      <c r="D26" s="21" t="s">
        <v>261</v>
      </c>
      <c r="E26" s="21" t="s">
        <v>260</v>
      </c>
      <c r="F26" s="23">
        <f>'RAB DEKANAT'!L25</f>
        <v>680000</v>
      </c>
      <c r="G26" s="85">
        <v>595000</v>
      </c>
      <c r="H26" s="19">
        <f t="shared" si="1"/>
        <v>-85000</v>
      </c>
      <c r="K26" s="72"/>
    </row>
    <row r="27" spans="1:11">
      <c r="A27" s="8"/>
      <c r="B27" s="8"/>
      <c r="C27" s="25"/>
      <c r="D27" s="21" t="s">
        <v>259</v>
      </c>
      <c r="E27" s="21" t="s">
        <v>258</v>
      </c>
      <c r="F27" s="23">
        <f>'RAB DEKANAT'!L26</f>
        <v>680000</v>
      </c>
      <c r="G27" s="85">
        <v>1275000</v>
      </c>
      <c r="H27" s="19">
        <f t="shared" si="1"/>
        <v>595000</v>
      </c>
      <c r="K27" s="72"/>
    </row>
    <row r="28" spans="1:11">
      <c r="A28" s="8"/>
      <c r="B28" s="8"/>
      <c r="C28" s="25"/>
      <c r="D28" s="21" t="s">
        <v>257</v>
      </c>
      <c r="E28" s="21" t="s">
        <v>256</v>
      </c>
      <c r="F28" s="23">
        <f>'RAB DEKANAT'!L27</f>
        <v>680000</v>
      </c>
      <c r="G28" s="85">
        <v>1105000</v>
      </c>
      <c r="H28" s="19">
        <f t="shared" si="1"/>
        <v>425000</v>
      </c>
    </row>
    <row r="29" spans="1:11">
      <c r="A29" s="8"/>
      <c r="B29" s="16"/>
      <c r="C29" s="20" t="s">
        <v>255</v>
      </c>
      <c r="D29" s="21" t="s">
        <v>254</v>
      </c>
      <c r="E29" s="21"/>
      <c r="F29" s="23">
        <f>'RAB DEKANAT'!L28</f>
        <v>450000</v>
      </c>
      <c r="G29" s="85">
        <v>420000</v>
      </c>
      <c r="H29" s="19">
        <f t="shared" si="1"/>
        <v>-30000</v>
      </c>
    </row>
    <row r="30" spans="1:11">
      <c r="A30" s="8"/>
      <c r="B30" s="16"/>
      <c r="C30" s="24" t="s">
        <v>252</v>
      </c>
      <c r="D30" s="21" t="s">
        <v>284</v>
      </c>
      <c r="E30" s="21"/>
      <c r="F30" s="23">
        <f>'RAB DEKANAT'!L29</f>
        <v>750000</v>
      </c>
      <c r="G30" s="85">
        <v>1050000</v>
      </c>
      <c r="H30" s="19">
        <f t="shared" si="1"/>
        <v>300000</v>
      </c>
    </row>
    <row r="31" spans="1:11">
      <c r="A31" s="8"/>
      <c r="B31" s="16">
        <v>4</v>
      </c>
      <c r="C31" s="20" t="s">
        <v>250</v>
      </c>
      <c r="D31" s="21"/>
      <c r="E31" s="21"/>
      <c r="F31" s="23">
        <f>'RAB DEKANAT'!L30</f>
        <v>5500000</v>
      </c>
      <c r="G31" s="85">
        <v>400000</v>
      </c>
      <c r="H31" s="19">
        <f t="shared" si="1"/>
        <v>-5100000</v>
      </c>
    </row>
    <row r="32" spans="1:11">
      <c r="A32" s="8"/>
      <c r="B32" s="16">
        <v>6</v>
      </c>
      <c r="C32" s="25" t="s">
        <v>249</v>
      </c>
      <c r="D32" s="21"/>
      <c r="E32" s="26"/>
      <c r="F32" s="23"/>
      <c r="G32" s="85"/>
      <c r="H32" s="19"/>
    </row>
    <row r="33" spans="1:10">
      <c r="A33" s="8"/>
      <c r="B33" s="16"/>
      <c r="C33" s="24" t="s">
        <v>248</v>
      </c>
      <c r="D33" s="8" t="s">
        <v>247</v>
      </c>
      <c r="E33" s="8"/>
      <c r="F33" s="71">
        <f>'RAB DEKANAT'!L32</f>
        <v>5000000</v>
      </c>
      <c r="G33" s="85">
        <v>0</v>
      </c>
      <c r="H33" s="19">
        <f>G33-F33</f>
        <v>-5000000</v>
      </c>
      <c r="J33" s="71">
        <f>SUM(G33:G36)</f>
        <v>13775000</v>
      </c>
    </row>
    <row r="34" spans="1:10">
      <c r="A34" s="8"/>
      <c r="B34" s="16"/>
      <c r="C34" s="25" t="s">
        <v>246</v>
      </c>
      <c r="D34" s="21" t="s">
        <v>245</v>
      </c>
      <c r="E34" s="26"/>
      <c r="F34" s="23">
        <f>'RAB DEKANAT'!L33</f>
        <v>12000000</v>
      </c>
      <c r="G34" s="85">
        <v>12900000</v>
      </c>
      <c r="H34" s="19">
        <f t="shared" ref="H34:H36" si="2">G34-F34</f>
        <v>900000</v>
      </c>
    </row>
    <row r="35" spans="1:10">
      <c r="A35" s="8"/>
      <c r="B35" s="16"/>
      <c r="C35" s="25" t="s">
        <v>244</v>
      </c>
      <c r="D35" s="21" t="s">
        <v>243</v>
      </c>
      <c r="E35" s="8"/>
      <c r="F35" s="23">
        <f>'RAB DEKANAT'!L34</f>
        <v>2100000</v>
      </c>
      <c r="G35" s="85">
        <v>575000</v>
      </c>
      <c r="H35" s="19">
        <f t="shared" si="2"/>
        <v>-1525000</v>
      </c>
    </row>
    <row r="36" spans="1:10">
      <c r="A36" s="8"/>
      <c r="B36" s="16"/>
      <c r="C36" s="25" t="s">
        <v>241</v>
      </c>
      <c r="D36" s="21" t="s">
        <v>240</v>
      </c>
      <c r="E36" s="8"/>
      <c r="F36" s="23">
        <f>'RAB DEKANAT'!L35</f>
        <v>600000</v>
      </c>
      <c r="G36" s="85">
        <v>300000</v>
      </c>
      <c r="H36" s="19">
        <f t="shared" si="2"/>
        <v>-300000</v>
      </c>
      <c r="J36" s="50"/>
    </row>
    <row r="37" spans="1:10">
      <c r="A37" s="402" t="s">
        <v>239</v>
      </c>
      <c r="B37" s="402"/>
      <c r="C37" s="402"/>
      <c r="D37" s="402"/>
      <c r="E37" s="402"/>
      <c r="F37" s="27">
        <f>SUM(F14:F36)</f>
        <v>42000000</v>
      </c>
      <c r="G37" s="86">
        <f>SUM(G14:G36)</f>
        <v>31140000</v>
      </c>
      <c r="H37" s="28">
        <f>SUM(H14:H36)</f>
        <v>-10860000</v>
      </c>
    </row>
    <row r="38" spans="1:10">
      <c r="A38" s="8"/>
      <c r="B38" s="8"/>
      <c r="C38" s="8"/>
      <c r="D38" s="8"/>
      <c r="E38" s="8"/>
      <c r="F38" s="22"/>
      <c r="G38" s="85"/>
      <c r="H38" s="19"/>
      <c r="I38" s="8"/>
    </row>
    <row r="39" spans="1:10">
      <c r="A39" s="13" t="s">
        <v>238</v>
      </c>
      <c r="B39" s="13" t="s">
        <v>237</v>
      </c>
      <c r="C39" s="294"/>
      <c r="D39" s="295"/>
      <c r="E39" s="294"/>
      <c r="F39" s="296"/>
      <c r="G39" s="297"/>
      <c r="H39" s="19"/>
      <c r="I39" s="8"/>
    </row>
    <row r="40" spans="1:10">
      <c r="A40" s="8"/>
      <c r="B40" s="13">
        <v>7</v>
      </c>
      <c r="C40" s="294" t="s">
        <v>236</v>
      </c>
      <c r="D40" s="295"/>
      <c r="E40" s="294"/>
      <c r="F40" s="296"/>
      <c r="G40" s="297"/>
      <c r="H40" s="19"/>
      <c r="I40" s="8"/>
    </row>
    <row r="41" spans="1:10">
      <c r="A41" s="8"/>
      <c r="C41" s="20" t="s">
        <v>235</v>
      </c>
      <c r="D41" s="21" t="s">
        <v>234</v>
      </c>
      <c r="E41" s="26"/>
      <c r="F41" s="298">
        <f>'RAB DEKANAT'!L40</f>
        <v>50000</v>
      </c>
      <c r="G41" s="299">
        <f>303100+33000</f>
        <v>336100</v>
      </c>
      <c r="H41" s="19">
        <f>F41-G41</f>
        <v>-286100</v>
      </c>
      <c r="I41" s="8"/>
    </row>
    <row r="42" spans="1:10">
      <c r="A42" s="8"/>
      <c r="B42" s="13"/>
      <c r="C42" s="20" t="s">
        <v>232</v>
      </c>
      <c r="D42" s="21" t="s">
        <v>231</v>
      </c>
      <c r="E42" s="26"/>
      <c r="F42" s="298">
        <f>'RAB DEKANAT'!L41</f>
        <v>15000</v>
      </c>
      <c r="G42" s="299">
        <v>24000</v>
      </c>
      <c r="H42" s="19">
        <f t="shared" ref="H42:H58" si="3">F42-G42</f>
        <v>-9000</v>
      </c>
      <c r="I42" s="8"/>
    </row>
    <row r="43" spans="1:10">
      <c r="A43" s="8"/>
      <c r="B43" s="13"/>
      <c r="C43" s="20" t="s">
        <v>230</v>
      </c>
      <c r="D43" s="300" t="s">
        <v>229</v>
      </c>
      <c r="E43" s="26"/>
      <c r="F43" s="298">
        <f>'RAB DEKANAT'!L42</f>
        <v>240000</v>
      </c>
      <c r="G43" s="299">
        <v>1483000</v>
      </c>
      <c r="H43" s="19">
        <f t="shared" si="3"/>
        <v>-1243000</v>
      </c>
      <c r="I43" s="8"/>
    </row>
    <row r="44" spans="1:10">
      <c r="A44" s="8"/>
      <c r="B44" s="13"/>
      <c r="C44" s="20" t="s">
        <v>228</v>
      </c>
      <c r="D44" s="26" t="s">
        <v>227</v>
      </c>
      <c r="E44" s="26"/>
      <c r="F44" s="298">
        <f>'RAB DEKANAT'!L43</f>
        <v>200000</v>
      </c>
      <c r="G44" s="299">
        <v>968700</v>
      </c>
      <c r="H44" s="19">
        <f t="shared" si="3"/>
        <v>-768700</v>
      </c>
      <c r="I44" s="8"/>
    </row>
    <row r="45" spans="1:10">
      <c r="A45" s="8"/>
      <c r="B45" s="13"/>
      <c r="C45" s="3" t="s">
        <v>287</v>
      </c>
      <c r="D45" s="2" t="s">
        <v>288</v>
      </c>
      <c r="E45" s="2"/>
      <c r="F45" s="298">
        <f>'RAB DEKANAT'!L44</f>
        <v>30000</v>
      </c>
      <c r="G45" s="299">
        <v>0</v>
      </c>
      <c r="H45" s="19">
        <f t="shared" si="3"/>
        <v>30000</v>
      </c>
      <c r="I45" s="8"/>
    </row>
    <row r="46" spans="1:10">
      <c r="A46" s="8"/>
      <c r="B46" s="8"/>
      <c r="C46" s="20" t="s">
        <v>226</v>
      </c>
      <c r="D46" s="26" t="s">
        <v>225</v>
      </c>
      <c r="E46" s="26"/>
      <c r="F46" s="298"/>
      <c r="G46" s="299"/>
      <c r="H46" s="19"/>
      <c r="I46" s="8"/>
    </row>
    <row r="47" spans="1:10">
      <c r="A47" s="8"/>
      <c r="B47" s="8"/>
      <c r="C47" s="20"/>
      <c r="D47" s="26" t="s">
        <v>224</v>
      </c>
      <c r="E47" s="26" t="s">
        <v>223</v>
      </c>
      <c r="F47" s="298">
        <f>'RAB DEKANAT'!L46</f>
        <v>186000</v>
      </c>
      <c r="G47" s="299">
        <v>0</v>
      </c>
      <c r="H47" s="19">
        <f t="shared" si="3"/>
        <v>186000</v>
      </c>
      <c r="I47" s="8"/>
    </row>
    <row r="48" spans="1:10">
      <c r="A48" s="8"/>
      <c r="B48" s="8"/>
      <c r="C48" s="20" t="s">
        <v>222</v>
      </c>
      <c r="D48" s="26" t="s">
        <v>221</v>
      </c>
      <c r="E48" s="26"/>
      <c r="F48" s="298"/>
      <c r="G48" s="299"/>
      <c r="H48" s="19"/>
      <c r="I48" s="8"/>
    </row>
    <row r="49" spans="1:10">
      <c r="A49" s="8"/>
      <c r="B49" s="8"/>
      <c r="C49" s="26"/>
      <c r="D49" s="26" t="s">
        <v>220</v>
      </c>
      <c r="E49" s="26" t="s">
        <v>219</v>
      </c>
      <c r="F49" s="298">
        <f>'RAB DEKANAT'!L48</f>
        <v>422000</v>
      </c>
      <c r="G49" s="299">
        <v>0</v>
      </c>
      <c r="H49" s="19">
        <f t="shared" si="3"/>
        <v>422000</v>
      </c>
      <c r="I49" s="8"/>
    </row>
    <row r="50" spans="1:10">
      <c r="A50" s="8"/>
      <c r="B50" s="8"/>
      <c r="C50" s="26"/>
      <c r="D50" s="26" t="s">
        <v>218</v>
      </c>
      <c r="E50" s="26" t="s">
        <v>217</v>
      </c>
      <c r="F50" s="298">
        <f>'RAB DEKANAT'!L49</f>
        <v>186000</v>
      </c>
      <c r="G50" s="301">
        <v>0</v>
      </c>
      <c r="H50" s="19">
        <f t="shared" si="3"/>
        <v>186000</v>
      </c>
      <c r="I50" s="8"/>
    </row>
    <row r="51" spans="1:10">
      <c r="A51" s="8"/>
      <c r="B51" s="8"/>
      <c r="C51" s="26"/>
      <c r="D51" s="26" t="s">
        <v>216</v>
      </c>
      <c r="E51" s="26" t="s">
        <v>215</v>
      </c>
      <c r="F51" s="298">
        <f>'RAB DEKANAT'!L50</f>
        <v>6000</v>
      </c>
      <c r="G51" s="301">
        <v>0</v>
      </c>
      <c r="H51" s="19">
        <f t="shared" si="3"/>
        <v>6000</v>
      </c>
      <c r="I51" s="8"/>
    </row>
    <row r="52" spans="1:10">
      <c r="A52" s="8"/>
      <c r="B52" s="8"/>
      <c r="C52" s="26"/>
      <c r="D52" s="26" t="s">
        <v>214</v>
      </c>
      <c r="E52" s="26" t="s">
        <v>213</v>
      </c>
      <c r="F52" s="298">
        <f>'RAB DEKANAT'!L51</f>
        <v>48000</v>
      </c>
      <c r="G52" s="301">
        <v>0</v>
      </c>
      <c r="H52" s="19">
        <f t="shared" si="3"/>
        <v>48000</v>
      </c>
      <c r="I52" s="8"/>
    </row>
    <row r="53" spans="1:10">
      <c r="A53" s="8"/>
      <c r="B53" s="8"/>
      <c r="C53" s="26"/>
      <c r="D53" s="26" t="s">
        <v>212</v>
      </c>
      <c r="E53" s="26" t="s">
        <v>211</v>
      </c>
      <c r="F53" s="298">
        <f>'RAB DEKANAT'!L52</f>
        <v>258000</v>
      </c>
      <c r="G53" s="301">
        <v>0</v>
      </c>
      <c r="H53" s="19">
        <f t="shared" si="3"/>
        <v>258000</v>
      </c>
      <c r="I53" s="8"/>
    </row>
    <row r="54" spans="1:10">
      <c r="A54" s="8"/>
      <c r="B54" s="8"/>
      <c r="C54" s="26"/>
      <c r="D54" s="26" t="s">
        <v>210</v>
      </c>
      <c r="E54" s="26" t="s">
        <v>209</v>
      </c>
      <c r="F54" s="298">
        <f>'RAB DEKANAT'!L53</f>
        <v>20000</v>
      </c>
      <c r="G54" s="301">
        <v>0</v>
      </c>
      <c r="H54" s="19">
        <f t="shared" si="3"/>
        <v>20000</v>
      </c>
      <c r="I54" s="8"/>
    </row>
    <row r="55" spans="1:10">
      <c r="A55" s="8"/>
      <c r="B55" s="8"/>
      <c r="C55" s="26"/>
      <c r="D55" s="26" t="s">
        <v>208</v>
      </c>
      <c r="E55" s="26" t="s">
        <v>207</v>
      </c>
      <c r="F55" s="298">
        <f>'RAB DEKANAT'!L54</f>
        <v>450000</v>
      </c>
      <c r="G55" s="299">
        <v>0</v>
      </c>
      <c r="H55" s="19">
        <f t="shared" si="3"/>
        <v>450000</v>
      </c>
      <c r="I55" s="8"/>
    </row>
    <row r="56" spans="1:10">
      <c r="A56" s="8"/>
      <c r="B56" s="8"/>
      <c r="C56" s="26"/>
      <c r="D56" s="2" t="s">
        <v>285</v>
      </c>
      <c r="E56" s="2" t="s">
        <v>286</v>
      </c>
      <c r="F56" s="298">
        <f>'RAB DEKANAT'!L55</f>
        <v>20000</v>
      </c>
      <c r="G56" s="299">
        <v>0</v>
      </c>
      <c r="H56" s="19">
        <f t="shared" si="3"/>
        <v>20000</v>
      </c>
      <c r="I56" s="8"/>
    </row>
    <row r="57" spans="1:10">
      <c r="A57" s="8"/>
      <c r="B57" s="8"/>
      <c r="C57" s="302" t="s">
        <v>206</v>
      </c>
      <c r="D57" s="303" t="s">
        <v>205</v>
      </c>
      <c r="E57" s="25"/>
      <c r="F57" s="298">
        <f>'RAB DEKANAT'!L56</f>
        <v>250000</v>
      </c>
      <c r="G57" s="301">
        <v>0</v>
      </c>
      <c r="H57" s="19">
        <f t="shared" si="3"/>
        <v>250000</v>
      </c>
      <c r="I57" s="8"/>
    </row>
    <row r="58" spans="1:10">
      <c r="A58" s="8"/>
      <c r="B58" s="8"/>
      <c r="C58" s="304" t="s">
        <v>204</v>
      </c>
      <c r="D58" s="303" t="s">
        <v>203</v>
      </c>
      <c r="E58" s="25"/>
      <c r="F58" s="298">
        <f>'RAB DEKANAT'!L57</f>
        <v>100000</v>
      </c>
      <c r="G58" s="87">
        <v>110100</v>
      </c>
      <c r="H58" s="19">
        <f t="shared" si="3"/>
        <v>-10100</v>
      </c>
    </row>
    <row r="59" spans="1:10">
      <c r="A59" s="30"/>
      <c r="B59" s="399" t="s">
        <v>305</v>
      </c>
      <c r="C59" s="399"/>
      <c r="D59" s="399"/>
      <c r="E59" s="399"/>
      <c r="F59" s="305">
        <f>SUM(F41:F58)</f>
        <v>2481000</v>
      </c>
      <c r="G59" s="306">
        <f>SUM(G41:G58)</f>
        <v>2921900</v>
      </c>
      <c r="H59" s="28">
        <f>SUM(H41:H58)</f>
        <v>-440900</v>
      </c>
    </row>
    <row r="60" spans="1:10">
      <c r="A60" s="8"/>
      <c r="B60" s="8"/>
      <c r="C60" s="25"/>
      <c r="D60" s="8"/>
      <c r="E60" s="8"/>
      <c r="F60" s="23"/>
      <c r="G60" s="307"/>
      <c r="I60" s="8"/>
    </row>
    <row r="61" spans="1:10">
      <c r="A61" s="40"/>
      <c r="B61" s="30">
        <v>8</v>
      </c>
      <c r="C61" s="308" t="s">
        <v>201</v>
      </c>
      <c r="D61" s="37"/>
      <c r="E61" s="38"/>
      <c r="F61" s="309"/>
      <c r="G61" s="88"/>
      <c r="H61" s="39"/>
      <c r="I61" s="8"/>
    </row>
    <row r="62" spans="1:10">
      <c r="A62" s="40"/>
      <c r="B62" s="40"/>
      <c r="C62" s="310" t="s">
        <v>200</v>
      </c>
      <c r="D62" s="311" t="s">
        <v>199</v>
      </c>
      <c r="E62" s="310"/>
      <c r="F62" s="312"/>
      <c r="G62" s="88"/>
      <c r="H62" s="39"/>
      <c r="I62" s="8"/>
    </row>
    <row r="63" spans="1:10">
      <c r="A63" s="40"/>
      <c r="B63" s="30"/>
      <c r="C63" s="44"/>
      <c r="D63" s="40" t="s">
        <v>198</v>
      </c>
      <c r="E63" s="40"/>
      <c r="F63" s="312"/>
      <c r="G63" s="88"/>
      <c r="H63" s="39"/>
      <c r="I63" s="8"/>
      <c r="J63" s="71"/>
    </row>
    <row r="64" spans="1:10">
      <c r="A64" s="40"/>
      <c r="B64" s="40"/>
      <c r="C64" s="313"/>
      <c r="D64" s="314" t="s">
        <v>197</v>
      </c>
      <c r="E64" s="37" t="s">
        <v>196</v>
      </c>
      <c r="F64" s="312"/>
      <c r="G64" s="88"/>
      <c r="H64" s="39"/>
      <c r="I64" s="8"/>
    </row>
    <row r="65" spans="1:9">
      <c r="A65" s="40"/>
      <c r="B65" s="30"/>
      <c r="C65" s="313"/>
      <c r="D65" s="314"/>
      <c r="E65" s="37" t="s">
        <v>195</v>
      </c>
      <c r="F65" s="41">
        <f>'RAB DEKANAT'!L64</f>
        <v>675000</v>
      </c>
      <c r="G65" s="283">
        <f>F65</f>
        <v>675000</v>
      </c>
      <c r="H65" s="39">
        <f>F65-G65</f>
        <v>0</v>
      </c>
      <c r="I65" s="8"/>
    </row>
    <row r="66" spans="1:9">
      <c r="A66" s="40"/>
      <c r="B66" s="30"/>
      <c r="C66" s="313"/>
      <c r="D66" s="314"/>
      <c r="E66" s="37" t="s">
        <v>194</v>
      </c>
      <c r="F66" s="41">
        <f>'RAB DEKANAT'!L65</f>
        <v>550000</v>
      </c>
      <c r="G66" s="283">
        <f t="shared" ref="G66:G68" si="4">F66</f>
        <v>550000</v>
      </c>
      <c r="H66" s="39">
        <f t="shared" ref="H66:H128" si="5">F66-G66</f>
        <v>0</v>
      </c>
      <c r="I66" s="8"/>
    </row>
    <row r="67" spans="1:9">
      <c r="A67" s="40"/>
      <c r="B67" s="30"/>
      <c r="C67" s="313"/>
      <c r="D67" s="314"/>
      <c r="E67" s="37" t="s">
        <v>193</v>
      </c>
      <c r="F67" s="41">
        <f>'RAB DEKANAT'!L66</f>
        <v>450000</v>
      </c>
      <c r="G67" s="283">
        <f t="shared" si="4"/>
        <v>450000</v>
      </c>
      <c r="H67" s="39">
        <f t="shared" si="5"/>
        <v>0</v>
      </c>
      <c r="I67" s="8"/>
    </row>
    <row r="68" spans="1:9">
      <c r="A68" s="40"/>
      <c r="B68" s="30"/>
      <c r="C68" s="313"/>
      <c r="D68" s="314"/>
      <c r="E68" s="37" t="s">
        <v>192</v>
      </c>
      <c r="F68" s="41">
        <f>'RAB DEKANAT'!L67</f>
        <v>125000</v>
      </c>
      <c r="G68" s="283">
        <f t="shared" si="4"/>
        <v>125000</v>
      </c>
      <c r="H68" s="39">
        <f t="shared" si="5"/>
        <v>0</v>
      </c>
      <c r="I68" s="8"/>
    </row>
    <row r="69" spans="1:9">
      <c r="A69" s="40"/>
      <c r="B69" s="30"/>
      <c r="C69" s="313"/>
      <c r="D69" s="314" t="s">
        <v>191</v>
      </c>
      <c r="E69" s="37" t="s">
        <v>190</v>
      </c>
      <c r="F69" s="41"/>
      <c r="G69" s="283"/>
      <c r="H69" s="39"/>
      <c r="I69" s="8"/>
    </row>
    <row r="70" spans="1:9">
      <c r="A70" s="30"/>
      <c r="B70" s="40"/>
      <c r="C70" s="313"/>
      <c r="D70" s="314"/>
      <c r="E70" s="37" t="s">
        <v>189</v>
      </c>
      <c r="F70" s="41">
        <f>'RAB DEKANAT'!L69</f>
        <v>150000</v>
      </c>
      <c r="G70" s="283">
        <f>F70</f>
        <v>150000</v>
      </c>
      <c r="H70" s="39">
        <f t="shared" si="5"/>
        <v>0</v>
      </c>
      <c r="I70" s="8"/>
    </row>
    <row r="71" spans="1:9">
      <c r="A71" s="40"/>
      <c r="B71" s="30"/>
      <c r="C71" s="313"/>
      <c r="D71" s="314"/>
      <c r="E71" s="37" t="s">
        <v>188</v>
      </c>
      <c r="F71" s="41">
        <f>'RAB DEKANAT'!L70</f>
        <v>100000</v>
      </c>
      <c r="G71" s="283">
        <f t="shared" ref="G71:G72" si="6">F71</f>
        <v>100000</v>
      </c>
      <c r="H71" s="39">
        <f t="shared" si="5"/>
        <v>0</v>
      </c>
      <c r="I71" s="8"/>
    </row>
    <row r="72" spans="1:9">
      <c r="A72" s="40"/>
      <c r="B72" s="30"/>
      <c r="C72" s="313"/>
      <c r="D72" s="314"/>
      <c r="E72" s="37" t="s">
        <v>187</v>
      </c>
      <c r="F72" s="41">
        <f>'RAB DEKANAT'!L71</f>
        <v>75000</v>
      </c>
      <c r="G72" s="283">
        <f t="shared" si="6"/>
        <v>75000</v>
      </c>
      <c r="H72" s="39">
        <f t="shared" si="5"/>
        <v>0</v>
      </c>
      <c r="I72" s="8"/>
    </row>
    <row r="73" spans="1:9">
      <c r="A73" s="40"/>
      <c r="B73" s="30"/>
      <c r="C73" s="44"/>
      <c r="D73" s="314" t="s">
        <v>186</v>
      </c>
      <c r="E73" s="37" t="s">
        <v>185</v>
      </c>
      <c r="F73" s="41"/>
      <c r="G73" s="283"/>
      <c r="H73" s="39"/>
      <c r="I73" s="8"/>
    </row>
    <row r="74" spans="1:9">
      <c r="A74" s="40"/>
      <c r="B74" s="40"/>
      <c r="C74" s="44"/>
      <c r="D74" s="314"/>
      <c r="E74" s="37" t="s">
        <v>184</v>
      </c>
      <c r="F74" s="41">
        <f>'RAB DEKANAT'!L73</f>
        <v>150000</v>
      </c>
      <c r="G74" s="283">
        <f>F74</f>
        <v>150000</v>
      </c>
      <c r="H74" s="39">
        <f t="shared" si="5"/>
        <v>0</v>
      </c>
      <c r="I74" s="8"/>
    </row>
    <row r="75" spans="1:9">
      <c r="A75" s="40"/>
      <c r="B75" s="40"/>
      <c r="C75" s="44"/>
      <c r="D75" s="314"/>
      <c r="E75" s="37" t="s">
        <v>183</v>
      </c>
      <c r="F75" s="41">
        <f>'RAB DEKANAT'!L74</f>
        <v>100000</v>
      </c>
      <c r="G75" s="283">
        <f t="shared" ref="G75:G76" si="7">F75</f>
        <v>100000</v>
      </c>
      <c r="H75" s="39">
        <f t="shared" si="5"/>
        <v>0</v>
      </c>
      <c r="I75" s="8"/>
    </row>
    <row r="76" spans="1:9">
      <c r="A76" s="40"/>
      <c r="B76" s="40"/>
      <c r="C76" s="44"/>
      <c r="D76" s="314"/>
      <c r="E76" s="37" t="s">
        <v>182</v>
      </c>
      <c r="F76" s="41">
        <f>'RAB DEKANAT'!L75</f>
        <v>75000</v>
      </c>
      <c r="G76" s="283">
        <f t="shared" si="7"/>
        <v>75000</v>
      </c>
      <c r="H76" s="39">
        <f t="shared" si="5"/>
        <v>0</v>
      </c>
      <c r="I76" s="8"/>
    </row>
    <row r="77" spans="1:9">
      <c r="A77" s="40"/>
      <c r="B77" s="40"/>
      <c r="C77" s="44"/>
      <c r="D77" s="315" t="s">
        <v>181</v>
      </c>
      <c r="E77" s="37" t="s">
        <v>180</v>
      </c>
      <c r="F77" s="41"/>
      <c r="G77" s="283"/>
      <c r="H77" s="39"/>
      <c r="I77" s="8"/>
    </row>
    <row r="78" spans="1:9">
      <c r="A78" s="40"/>
      <c r="B78" s="40"/>
      <c r="C78" s="44"/>
      <c r="D78" s="315"/>
      <c r="E78" s="37" t="s">
        <v>179</v>
      </c>
      <c r="F78" s="41">
        <f>'RAB DEKANAT'!L77</f>
        <v>250000</v>
      </c>
      <c r="G78" s="283">
        <f>F78</f>
        <v>250000</v>
      </c>
      <c r="H78" s="39">
        <f t="shared" si="5"/>
        <v>0</v>
      </c>
      <c r="I78" s="8"/>
    </row>
    <row r="79" spans="1:9">
      <c r="A79" s="40"/>
      <c r="B79" s="40"/>
      <c r="C79" s="44"/>
      <c r="D79" s="315"/>
      <c r="E79" s="37" t="s">
        <v>178</v>
      </c>
      <c r="F79" s="41">
        <f>'RAB DEKANAT'!L78</f>
        <v>150000</v>
      </c>
      <c r="G79" s="283">
        <f t="shared" ref="G79:G80" si="8">F79</f>
        <v>150000</v>
      </c>
      <c r="H79" s="39">
        <f t="shared" si="5"/>
        <v>0</v>
      </c>
      <c r="I79" s="8"/>
    </row>
    <row r="80" spans="1:9">
      <c r="A80" s="40"/>
      <c r="B80" s="40"/>
      <c r="C80" s="44"/>
      <c r="D80" s="315"/>
      <c r="E80" s="37" t="s">
        <v>177</v>
      </c>
      <c r="F80" s="41">
        <f>'RAB DEKANAT'!L79</f>
        <v>100000</v>
      </c>
      <c r="G80" s="283">
        <f t="shared" si="8"/>
        <v>100000</v>
      </c>
      <c r="H80" s="39">
        <f t="shared" si="5"/>
        <v>0</v>
      </c>
      <c r="I80" s="8"/>
    </row>
    <row r="81" spans="1:9">
      <c r="A81" s="40"/>
      <c r="B81" s="40"/>
      <c r="C81" s="44"/>
      <c r="D81" s="315" t="s">
        <v>176</v>
      </c>
      <c r="E81" s="37" t="s">
        <v>175</v>
      </c>
      <c r="F81" s="41"/>
      <c r="G81" s="283"/>
      <c r="H81" s="39"/>
      <c r="I81" s="8"/>
    </row>
    <row r="82" spans="1:9">
      <c r="A82" s="40"/>
      <c r="B82" s="40"/>
      <c r="C82" s="44"/>
      <c r="D82" s="315"/>
      <c r="E82" s="37" t="s">
        <v>174</v>
      </c>
      <c r="F82" s="41">
        <f>'RAB DEKANAT'!L81</f>
        <v>250000</v>
      </c>
      <c r="G82" s="283">
        <f>F82</f>
        <v>250000</v>
      </c>
      <c r="H82" s="39">
        <f t="shared" si="5"/>
        <v>0</v>
      </c>
      <c r="I82" s="8"/>
    </row>
    <row r="83" spans="1:9">
      <c r="A83" s="40"/>
      <c r="B83" s="40"/>
      <c r="C83" s="44"/>
      <c r="D83" s="315"/>
      <c r="E83" s="37" t="s">
        <v>173</v>
      </c>
      <c r="F83" s="41">
        <f>'RAB DEKANAT'!L82</f>
        <v>150000</v>
      </c>
      <c r="G83" s="283">
        <f t="shared" ref="G83:G84" si="9">F83</f>
        <v>150000</v>
      </c>
      <c r="H83" s="39">
        <f t="shared" si="5"/>
        <v>0</v>
      </c>
      <c r="I83" s="8"/>
    </row>
    <row r="84" spans="1:9">
      <c r="A84" s="40"/>
      <c r="B84" s="40"/>
      <c r="C84" s="44"/>
      <c r="D84" s="315"/>
      <c r="E84" s="37" t="s">
        <v>172</v>
      </c>
      <c r="F84" s="41">
        <f>'RAB DEKANAT'!L83</f>
        <v>100000</v>
      </c>
      <c r="G84" s="283">
        <f t="shared" si="9"/>
        <v>100000</v>
      </c>
      <c r="H84" s="39">
        <f t="shared" si="5"/>
        <v>0</v>
      </c>
    </row>
    <row r="85" spans="1:9">
      <c r="A85" s="40"/>
      <c r="B85" s="40"/>
      <c r="C85" s="44"/>
      <c r="D85" s="315" t="s">
        <v>171</v>
      </c>
      <c r="E85" s="37" t="s">
        <v>170</v>
      </c>
      <c r="F85" s="41"/>
      <c r="G85" s="283"/>
      <c r="H85" s="39"/>
    </row>
    <row r="86" spans="1:9">
      <c r="A86" s="40"/>
      <c r="B86" s="40"/>
      <c r="C86" s="44"/>
      <c r="D86" s="315"/>
      <c r="E86" s="37" t="s">
        <v>169</v>
      </c>
      <c r="F86" s="41">
        <f>'RAB DEKANAT'!L85</f>
        <v>250000</v>
      </c>
      <c r="G86" s="283">
        <f>F86</f>
        <v>250000</v>
      </c>
      <c r="H86" s="39">
        <f t="shared" si="5"/>
        <v>0</v>
      </c>
    </row>
    <row r="87" spans="1:9">
      <c r="A87" s="40"/>
      <c r="B87" s="40"/>
      <c r="C87" s="44"/>
      <c r="D87" s="315"/>
      <c r="E87" s="37" t="s">
        <v>168</v>
      </c>
      <c r="F87" s="41">
        <f>'RAB DEKANAT'!L86</f>
        <v>150000</v>
      </c>
      <c r="G87" s="283">
        <f t="shared" ref="G87:G88" si="10">F87</f>
        <v>150000</v>
      </c>
      <c r="H87" s="39">
        <f t="shared" si="5"/>
        <v>0</v>
      </c>
    </row>
    <row r="88" spans="1:9">
      <c r="A88" s="40"/>
      <c r="B88" s="40"/>
      <c r="C88" s="44"/>
      <c r="D88" s="315"/>
      <c r="E88" s="37" t="s">
        <v>167</v>
      </c>
      <c r="F88" s="41">
        <f>'RAB DEKANAT'!L87</f>
        <v>100000</v>
      </c>
      <c r="G88" s="283">
        <f t="shared" si="10"/>
        <v>100000</v>
      </c>
      <c r="H88" s="39">
        <f t="shared" si="5"/>
        <v>0</v>
      </c>
    </row>
    <row r="89" spans="1:9">
      <c r="A89" s="40"/>
      <c r="B89" s="40"/>
      <c r="C89" s="313"/>
      <c r="D89" s="314" t="s">
        <v>166</v>
      </c>
      <c r="E89" s="37" t="s">
        <v>350</v>
      </c>
      <c r="F89" s="41"/>
      <c r="G89" s="283"/>
      <c r="H89" s="39"/>
      <c r="I89" s="8"/>
    </row>
    <row r="90" spans="1:9">
      <c r="A90" s="40"/>
      <c r="B90" s="30"/>
      <c r="C90" s="313"/>
      <c r="D90" s="314"/>
      <c r="E90" s="37" t="s">
        <v>164</v>
      </c>
      <c r="F90" s="41">
        <f>'RAB DEKANAT'!L89</f>
        <v>150000</v>
      </c>
      <c r="G90" s="283">
        <f>F90</f>
        <v>150000</v>
      </c>
      <c r="H90" s="39">
        <f t="shared" si="5"/>
        <v>0</v>
      </c>
      <c r="I90" s="8"/>
    </row>
    <row r="91" spans="1:9">
      <c r="A91" s="40"/>
      <c r="B91" s="30"/>
      <c r="C91" s="313"/>
      <c r="D91" s="314"/>
      <c r="E91" s="37" t="s">
        <v>163</v>
      </c>
      <c r="F91" s="41">
        <f>'RAB DEKANAT'!L90</f>
        <v>100000</v>
      </c>
      <c r="G91" s="283">
        <f t="shared" ref="G91:G92" si="11">F91</f>
        <v>100000</v>
      </c>
      <c r="H91" s="39">
        <f t="shared" si="5"/>
        <v>0</v>
      </c>
      <c r="I91" s="8"/>
    </row>
    <row r="92" spans="1:9">
      <c r="A92" s="40"/>
      <c r="B92" s="30"/>
      <c r="C92" s="313"/>
      <c r="D92" s="314"/>
      <c r="E92" s="37" t="s">
        <v>162</v>
      </c>
      <c r="F92" s="41">
        <f>'RAB DEKANAT'!L91</f>
        <v>75000</v>
      </c>
      <c r="G92" s="283">
        <f t="shared" si="11"/>
        <v>75000</v>
      </c>
      <c r="H92" s="39">
        <f t="shared" si="5"/>
        <v>0</v>
      </c>
      <c r="I92" s="8"/>
    </row>
    <row r="93" spans="1:9">
      <c r="A93" s="40"/>
      <c r="B93" s="30"/>
      <c r="C93" s="313"/>
      <c r="D93" s="314" t="s">
        <v>161</v>
      </c>
      <c r="E93" s="37" t="s">
        <v>351</v>
      </c>
      <c r="F93" s="41"/>
      <c r="G93" s="283"/>
      <c r="H93" s="39"/>
      <c r="I93" s="8"/>
    </row>
    <row r="94" spans="1:9">
      <c r="A94" s="40"/>
      <c r="B94" s="30"/>
      <c r="C94" s="313"/>
      <c r="D94" s="314"/>
      <c r="E94" s="37" t="s">
        <v>159</v>
      </c>
      <c r="F94" s="41">
        <f>'RAB DEKANAT'!L93</f>
        <v>150000</v>
      </c>
      <c r="G94" s="283">
        <f>F94</f>
        <v>150000</v>
      </c>
      <c r="H94" s="39">
        <f t="shared" si="5"/>
        <v>0</v>
      </c>
      <c r="I94" s="8"/>
    </row>
    <row r="95" spans="1:9">
      <c r="A95" s="40"/>
      <c r="B95" s="30"/>
      <c r="C95" s="313"/>
      <c r="D95" s="314"/>
      <c r="E95" s="37" t="s">
        <v>158</v>
      </c>
      <c r="F95" s="41">
        <f>'RAB DEKANAT'!L94</f>
        <v>100000</v>
      </c>
      <c r="G95" s="283">
        <f t="shared" ref="G95:G96" si="12">F95</f>
        <v>100000</v>
      </c>
      <c r="H95" s="39">
        <f t="shared" si="5"/>
        <v>0</v>
      </c>
      <c r="I95" s="8"/>
    </row>
    <row r="96" spans="1:9">
      <c r="A96" s="40"/>
      <c r="B96" s="30"/>
      <c r="C96" s="313"/>
      <c r="D96" s="314"/>
      <c r="E96" s="37" t="s">
        <v>157</v>
      </c>
      <c r="F96" s="41">
        <f>'RAB DEKANAT'!L95</f>
        <v>75000</v>
      </c>
      <c r="G96" s="283">
        <f t="shared" si="12"/>
        <v>75000</v>
      </c>
      <c r="H96" s="39">
        <f t="shared" si="5"/>
        <v>0</v>
      </c>
      <c r="I96" s="8"/>
    </row>
    <row r="97" spans="1:9">
      <c r="A97" s="40"/>
      <c r="B97" s="30"/>
      <c r="C97" s="44"/>
      <c r="D97" s="315" t="s">
        <v>156</v>
      </c>
      <c r="E97" s="37" t="s">
        <v>352</v>
      </c>
      <c r="F97" s="41"/>
      <c r="G97" s="283"/>
      <c r="H97" s="39"/>
      <c r="I97" s="8"/>
    </row>
    <row r="98" spans="1:9">
      <c r="A98" s="40"/>
      <c r="B98" s="40"/>
      <c r="C98" s="44"/>
      <c r="D98" s="315"/>
      <c r="E98" s="37" t="s">
        <v>154</v>
      </c>
      <c r="F98" s="41">
        <f>'RAB DEKANAT'!L97</f>
        <v>250000</v>
      </c>
      <c r="G98" s="283">
        <f>F98</f>
        <v>250000</v>
      </c>
      <c r="H98" s="39">
        <f t="shared" si="5"/>
        <v>0</v>
      </c>
      <c r="I98" s="8"/>
    </row>
    <row r="99" spans="1:9">
      <c r="A99" s="40"/>
      <c r="B99" s="40"/>
      <c r="C99" s="44"/>
      <c r="D99" s="315"/>
      <c r="E99" s="37" t="s">
        <v>153</v>
      </c>
      <c r="F99" s="41">
        <f>'RAB DEKANAT'!L98</f>
        <v>150000</v>
      </c>
      <c r="G99" s="283">
        <f t="shared" ref="G99:G100" si="13">F99</f>
        <v>150000</v>
      </c>
      <c r="H99" s="39">
        <f t="shared" si="5"/>
        <v>0</v>
      </c>
      <c r="I99" s="8"/>
    </row>
    <row r="100" spans="1:9">
      <c r="A100" s="40"/>
      <c r="B100" s="40"/>
      <c r="C100" s="44"/>
      <c r="D100" s="315"/>
      <c r="E100" s="37" t="s">
        <v>152</v>
      </c>
      <c r="F100" s="41">
        <f>'RAB DEKANAT'!L99</f>
        <v>100000</v>
      </c>
      <c r="G100" s="283">
        <f t="shared" si="13"/>
        <v>100000</v>
      </c>
      <c r="H100" s="39">
        <f t="shared" si="5"/>
        <v>0</v>
      </c>
      <c r="I100" s="8"/>
    </row>
    <row r="101" spans="1:9">
      <c r="A101" s="40"/>
      <c r="B101" s="40"/>
      <c r="C101" s="44"/>
      <c r="D101" s="315" t="s">
        <v>151</v>
      </c>
      <c r="E101" s="37" t="s">
        <v>353</v>
      </c>
      <c r="F101" s="41"/>
      <c r="G101" s="283"/>
      <c r="H101" s="39"/>
      <c r="I101" s="8"/>
    </row>
    <row r="102" spans="1:9">
      <c r="A102" s="40"/>
      <c r="B102" s="40"/>
      <c r="C102" s="44"/>
      <c r="D102" s="315"/>
      <c r="E102" s="37" t="s">
        <v>149</v>
      </c>
      <c r="F102" s="41">
        <f>'RAB DEKANAT'!L101</f>
        <v>250000</v>
      </c>
      <c r="G102" s="283">
        <f>F102</f>
        <v>250000</v>
      </c>
      <c r="H102" s="39">
        <f t="shared" si="5"/>
        <v>0</v>
      </c>
      <c r="I102" s="8"/>
    </row>
    <row r="103" spans="1:9">
      <c r="A103" s="40"/>
      <c r="B103" s="40"/>
      <c r="C103" s="44"/>
      <c r="D103" s="315"/>
      <c r="E103" s="37" t="s">
        <v>148</v>
      </c>
      <c r="F103" s="41">
        <f>'RAB DEKANAT'!L102</f>
        <v>150000</v>
      </c>
      <c r="G103" s="283">
        <f t="shared" ref="G103:G104" si="14">F103</f>
        <v>150000</v>
      </c>
      <c r="H103" s="39">
        <f t="shared" si="5"/>
        <v>0</v>
      </c>
      <c r="I103" s="8"/>
    </row>
    <row r="104" spans="1:9">
      <c r="A104" s="40"/>
      <c r="B104" s="40"/>
      <c r="C104" s="44"/>
      <c r="D104" s="315"/>
      <c r="E104" s="37" t="s">
        <v>147</v>
      </c>
      <c r="F104" s="41">
        <f>'RAB DEKANAT'!L103</f>
        <v>100000</v>
      </c>
      <c r="G104" s="283">
        <f t="shared" si="14"/>
        <v>100000</v>
      </c>
      <c r="H104" s="39">
        <f t="shared" si="5"/>
        <v>0</v>
      </c>
      <c r="I104" s="8"/>
    </row>
    <row r="105" spans="1:9">
      <c r="A105" s="40"/>
      <c r="B105" s="40"/>
      <c r="C105" s="44"/>
      <c r="D105" s="315" t="s">
        <v>146</v>
      </c>
      <c r="E105" s="37" t="s">
        <v>354</v>
      </c>
      <c r="F105" s="41"/>
      <c r="G105" s="283"/>
      <c r="H105" s="39"/>
      <c r="I105" s="8"/>
    </row>
    <row r="106" spans="1:9">
      <c r="A106" s="40"/>
      <c r="B106" s="40"/>
      <c r="C106" s="44"/>
      <c r="D106" s="315"/>
      <c r="E106" s="37" t="s">
        <v>144</v>
      </c>
      <c r="F106" s="41">
        <f>'RAB DEKANAT'!L105</f>
        <v>250000</v>
      </c>
      <c r="G106" s="283">
        <f>F106</f>
        <v>250000</v>
      </c>
      <c r="H106" s="39">
        <f t="shared" si="5"/>
        <v>0</v>
      </c>
      <c r="I106" s="8"/>
    </row>
    <row r="107" spans="1:9">
      <c r="A107" s="40"/>
      <c r="B107" s="40"/>
      <c r="C107" s="44"/>
      <c r="D107" s="315"/>
      <c r="E107" s="37" t="s">
        <v>143</v>
      </c>
      <c r="F107" s="41">
        <f>'RAB DEKANAT'!L106</f>
        <v>150000</v>
      </c>
      <c r="G107" s="283">
        <f t="shared" ref="G107:G108" si="15">F107</f>
        <v>150000</v>
      </c>
      <c r="H107" s="39">
        <f t="shared" si="5"/>
        <v>0</v>
      </c>
      <c r="I107" s="8"/>
    </row>
    <row r="108" spans="1:9">
      <c r="A108" s="40"/>
      <c r="B108" s="40"/>
      <c r="C108" s="44"/>
      <c r="D108" s="315"/>
      <c r="E108" s="37" t="s">
        <v>142</v>
      </c>
      <c r="F108" s="41">
        <f>'RAB DEKANAT'!L107</f>
        <v>100000</v>
      </c>
      <c r="G108" s="283">
        <f t="shared" si="15"/>
        <v>100000</v>
      </c>
      <c r="H108" s="39">
        <f t="shared" si="5"/>
        <v>0</v>
      </c>
      <c r="I108" s="8"/>
    </row>
    <row r="109" spans="1:9">
      <c r="A109" s="40"/>
      <c r="B109" s="40"/>
      <c r="C109" s="313"/>
      <c r="D109" s="314" t="s">
        <v>141</v>
      </c>
      <c r="E109" s="37" t="s">
        <v>140</v>
      </c>
      <c r="F109" s="41"/>
      <c r="G109" s="283"/>
      <c r="H109" s="39"/>
      <c r="I109" s="8"/>
    </row>
    <row r="110" spans="1:9">
      <c r="A110" s="40"/>
      <c r="B110" s="30"/>
      <c r="C110" s="313"/>
      <c r="D110" s="314"/>
      <c r="E110" s="37" t="s">
        <v>139</v>
      </c>
      <c r="F110" s="41">
        <f>'RAB DEKANAT'!L109</f>
        <v>100000</v>
      </c>
      <c r="G110" s="283">
        <f>F110</f>
        <v>100000</v>
      </c>
      <c r="H110" s="39">
        <f t="shared" si="5"/>
        <v>0</v>
      </c>
      <c r="I110" s="8"/>
    </row>
    <row r="111" spans="1:9">
      <c r="A111" s="40"/>
      <c r="B111" s="30"/>
      <c r="C111" s="313"/>
      <c r="D111" s="314"/>
      <c r="E111" s="37" t="s">
        <v>138</v>
      </c>
      <c r="F111" s="41">
        <f>'RAB DEKANAT'!L110</f>
        <v>75000</v>
      </c>
      <c r="G111" s="283">
        <f t="shared" ref="G111:G112" si="16">F111</f>
        <v>75000</v>
      </c>
      <c r="H111" s="39">
        <f t="shared" si="5"/>
        <v>0</v>
      </c>
      <c r="I111" s="8"/>
    </row>
    <row r="112" spans="1:9">
      <c r="A112" s="40"/>
      <c r="B112" s="30"/>
      <c r="C112" s="313"/>
      <c r="D112" s="314"/>
      <c r="E112" s="37" t="s">
        <v>137</v>
      </c>
      <c r="F112" s="41">
        <f>'RAB DEKANAT'!L111</f>
        <v>50000</v>
      </c>
      <c r="G112" s="283">
        <f t="shared" si="16"/>
        <v>50000</v>
      </c>
      <c r="H112" s="39">
        <f t="shared" si="5"/>
        <v>0</v>
      </c>
      <c r="I112" s="8"/>
    </row>
    <row r="113" spans="1:9">
      <c r="A113" s="40"/>
      <c r="B113" s="30"/>
      <c r="C113" s="313"/>
      <c r="D113" s="314" t="s">
        <v>136</v>
      </c>
      <c r="E113" s="37" t="s">
        <v>135</v>
      </c>
      <c r="F113" s="41"/>
      <c r="G113" s="283"/>
      <c r="H113" s="39"/>
      <c r="I113" s="8"/>
    </row>
    <row r="114" spans="1:9">
      <c r="A114" s="40"/>
      <c r="B114" s="30"/>
      <c r="C114" s="313"/>
      <c r="D114" s="314"/>
      <c r="E114" s="310" t="s">
        <v>134</v>
      </c>
      <c r="F114" s="41">
        <f>'RAB DEKANAT'!L113</f>
        <v>250000</v>
      </c>
      <c r="G114" s="283">
        <f>F114</f>
        <v>250000</v>
      </c>
      <c r="H114" s="39">
        <f t="shared" si="5"/>
        <v>0</v>
      </c>
      <c r="I114" s="8"/>
    </row>
    <row r="115" spans="1:9">
      <c r="A115" s="40"/>
      <c r="B115" s="30"/>
      <c r="C115" s="313"/>
      <c r="D115" s="314"/>
      <c r="E115" s="310" t="s">
        <v>133</v>
      </c>
      <c r="F115" s="41">
        <f>'RAB DEKANAT'!L114</f>
        <v>225000</v>
      </c>
      <c r="G115" s="283">
        <f t="shared" ref="G115:G116" si="17">F115</f>
        <v>225000</v>
      </c>
      <c r="H115" s="39">
        <f t="shared" si="5"/>
        <v>0</v>
      </c>
      <c r="I115" s="8"/>
    </row>
    <row r="116" spans="1:9">
      <c r="A116" s="40"/>
      <c r="B116" s="30"/>
      <c r="C116" s="313"/>
      <c r="D116" s="314"/>
      <c r="E116" s="310" t="s">
        <v>132</v>
      </c>
      <c r="F116" s="41">
        <f>'RAB DEKANAT'!L115</f>
        <v>200000</v>
      </c>
      <c r="G116" s="283">
        <f t="shared" si="17"/>
        <v>200000</v>
      </c>
      <c r="H116" s="39">
        <f t="shared" si="5"/>
        <v>0</v>
      </c>
      <c r="I116" s="8"/>
    </row>
    <row r="117" spans="1:9">
      <c r="A117" s="40"/>
      <c r="B117" s="30"/>
      <c r="C117" s="310"/>
      <c r="D117" s="310" t="s">
        <v>131</v>
      </c>
      <c r="E117" s="310"/>
      <c r="F117" s="41"/>
      <c r="G117" s="283"/>
      <c r="H117" s="39"/>
      <c r="I117" s="8"/>
    </row>
    <row r="118" spans="1:9">
      <c r="A118" s="40"/>
      <c r="B118" s="40"/>
      <c r="C118" s="313"/>
      <c r="D118" s="314" t="s">
        <v>130</v>
      </c>
      <c r="E118" s="310" t="s">
        <v>129</v>
      </c>
      <c r="F118" s="41">
        <f>'RAB DEKANAT'!L117</f>
        <v>750000</v>
      </c>
      <c r="G118" s="89">
        <v>1986750</v>
      </c>
      <c r="H118" s="39">
        <f t="shared" si="5"/>
        <v>-1236750</v>
      </c>
      <c r="I118" s="8"/>
    </row>
    <row r="119" spans="1:9">
      <c r="A119" s="40"/>
      <c r="B119" s="30"/>
      <c r="C119" s="313"/>
      <c r="D119" s="314" t="s">
        <v>128</v>
      </c>
      <c r="E119" s="310" t="s">
        <v>367</v>
      </c>
      <c r="F119" s="41">
        <f>'RAB DEKANAT'!L118</f>
        <v>2130000</v>
      </c>
      <c r="G119" s="283">
        <v>2850000</v>
      </c>
      <c r="H119" s="39">
        <f t="shared" si="5"/>
        <v>-720000</v>
      </c>
      <c r="I119" s="8"/>
    </row>
    <row r="120" spans="1:9">
      <c r="A120" s="40"/>
      <c r="B120" s="30"/>
      <c r="C120" s="310" t="s">
        <v>127</v>
      </c>
      <c r="D120" s="310" t="s">
        <v>126</v>
      </c>
      <c r="E120" s="310"/>
      <c r="F120" s="41"/>
      <c r="G120" s="283"/>
      <c r="H120" s="39"/>
      <c r="I120" s="8"/>
    </row>
    <row r="121" spans="1:9">
      <c r="A121" s="40"/>
      <c r="B121" s="30"/>
      <c r="C121" s="310"/>
      <c r="D121" s="310" t="s">
        <v>125</v>
      </c>
      <c r="E121" s="310" t="s">
        <v>124</v>
      </c>
      <c r="F121" s="41"/>
      <c r="G121" s="283"/>
      <c r="H121" s="39"/>
      <c r="I121" s="8"/>
    </row>
    <row r="122" spans="1:9">
      <c r="A122" s="40"/>
      <c r="B122" s="30"/>
      <c r="C122" s="310"/>
      <c r="D122" s="310"/>
      <c r="E122" s="310" t="s">
        <v>123</v>
      </c>
      <c r="F122" s="41">
        <f>'RAB DEKANAT'!L121</f>
        <v>600000</v>
      </c>
      <c r="G122" s="283">
        <v>125000</v>
      </c>
      <c r="H122" s="39">
        <f t="shared" si="5"/>
        <v>475000</v>
      </c>
      <c r="I122" s="8"/>
    </row>
    <row r="123" spans="1:9">
      <c r="A123" s="40"/>
      <c r="B123" s="30"/>
      <c r="C123" s="310"/>
      <c r="D123" s="310"/>
      <c r="E123" s="310" t="s">
        <v>122</v>
      </c>
      <c r="F123" s="41">
        <f>'RAB DEKANAT'!L122</f>
        <v>750000</v>
      </c>
      <c r="G123" s="283">
        <v>65000</v>
      </c>
      <c r="H123" s="39">
        <f t="shared" si="5"/>
        <v>685000</v>
      </c>
      <c r="I123" s="8"/>
    </row>
    <row r="124" spans="1:9">
      <c r="A124" s="40"/>
      <c r="B124" s="30"/>
      <c r="C124" s="310"/>
      <c r="D124" s="310"/>
      <c r="E124" s="310" t="s">
        <v>121</v>
      </c>
      <c r="F124" s="41">
        <f>'RAB DEKANAT'!L123</f>
        <v>100000</v>
      </c>
      <c r="G124" s="283">
        <v>100000</v>
      </c>
      <c r="H124" s="39">
        <f t="shared" si="5"/>
        <v>0</v>
      </c>
      <c r="I124" s="8"/>
    </row>
    <row r="125" spans="1:9">
      <c r="A125" s="40"/>
      <c r="B125" s="30"/>
      <c r="C125" s="310"/>
      <c r="D125" s="310"/>
      <c r="E125" s="310" t="s">
        <v>119</v>
      </c>
      <c r="F125" s="41">
        <f>'RAB DEKANAT'!L124</f>
        <v>300000</v>
      </c>
      <c r="G125" s="283">
        <v>0</v>
      </c>
      <c r="H125" s="39">
        <f t="shared" si="5"/>
        <v>300000</v>
      </c>
      <c r="I125" s="8"/>
    </row>
    <row r="126" spans="1:9">
      <c r="A126" s="40"/>
      <c r="B126" s="30"/>
      <c r="C126" s="310" t="s">
        <v>118</v>
      </c>
      <c r="D126" s="38" t="s">
        <v>117</v>
      </c>
      <c r="E126" s="38"/>
      <c r="F126" s="41"/>
      <c r="G126" s="283"/>
      <c r="H126" s="39"/>
      <c r="I126" s="8"/>
    </row>
    <row r="127" spans="1:9">
      <c r="A127" s="40"/>
      <c r="B127" s="40"/>
      <c r="C127" s="38"/>
      <c r="D127" s="38" t="s">
        <v>116</v>
      </c>
      <c r="E127" s="38" t="s">
        <v>115</v>
      </c>
      <c r="F127" s="41">
        <f>'RAB DEKANAT'!L126</f>
        <v>500000</v>
      </c>
      <c r="G127" s="283">
        <v>0</v>
      </c>
      <c r="H127" s="39">
        <f t="shared" si="5"/>
        <v>500000</v>
      </c>
      <c r="I127" s="8"/>
    </row>
    <row r="128" spans="1:9">
      <c r="A128" s="40"/>
      <c r="B128" s="40"/>
      <c r="C128" s="284" t="s">
        <v>114</v>
      </c>
      <c r="D128" s="284" t="s">
        <v>113</v>
      </c>
      <c r="E128" s="38"/>
      <c r="F128" s="41">
        <f>'RAB DEKANAT'!L127</f>
        <v>100000</v>
      </c>
      <c r="G128" s="283">
        <v>0</v>
      </c>
      <c r="H128" s="39">
        <f t="shared" si="5"/>
        <v>100000</v>
      </c>
      <c r="I128" s="12"/>
    </row>
    <row r="129" spans="1:13">
      <c r="A129" s="399" t="s">
        <v>112</v>
      </c>
      <c r="B129" s="399"/>
      <c r="C129" s="399"/>
      <c r="D129" s="399"/>
      <c r="E129" s="399"/>
      <c r="F129" s="29">
        <f>SUM(F65:F128)</f>
        <v>12230000</v>
      </c>
      <c r="G129" s="316">
        <f t="shared" ref="G129:H129" si="18">SUM(G65:G128)</f>
        <v>12126750</v>
      </c>
      <c r="H129" s="29">
        <f t="shared" si="18"/>
        <v>103250</v>
      </c>
      <c r="I129" s="8"/>
    </row>
    <row r="130" spans="1:13">
      <c r="A130" s="40"/>
      <c r="B130" s="40"/>
      <c r="C130" s="38"/>
      <c r="D130" s="37"/>
      <c r="E130" s="38"/>
      <c r="F130" s="42"/>
      <c r="G130" s="88"/>
      <c r="H130" s="39"/>
      <c r="I130" s="8"/>
    </row>
    <row r="131" spans="1:13">
      <c r="A131" s="40"/>
      <c r="B131" s="30">
        <v>9</v>
      </c>
      <c r="C131" s="43" t="s">
        <v>111</v>
      </c>
      <c r="D131" s="40"/>
      <c r="E131" s="44"/>
      <c r="F131" s="41"/>
      <c r="G131" s="88"/>
      <c r="H131" s="39"/>
      <c r="I131" s="8"/>
    </row>
    <row r="132" spans="1:13">
      <c r="A132" s="40"/>
      <c r="B132" s="40"/>
      <c r="C132" s="44" t="s">
        <v>110</v>
      </c>
      <c r="D132" s="40" t="s">
        <v>109</v>
      </c>
      <c r="E132" s="44"/>
      <c r="F132" s="317"/>
      <c r="G132" s="88"/>
      <c r="H132" s="39"/>
      <c r="I132" s="8"/>
    </row>
    <row r="133" spans="1:13">
      <c r="A133" s="40"/>
      <c r="B133" s="40"/>
      <c r="C133" s="44"/>
      <c r="D133" s="318" t="s">
        <v>108</v>
      </c>
      <c r="E133" s="44" t="s">
        <v>107</v>
      </c>
      <c r="F133" s="41">
        <f>'RAB DEKANAT'!L132</f>
        <v>3600000</v>
      </c>
      <c r="G133" s="90">
        <v>2050000</v>
      </c>
      <c r="H133" s="39">
        <f>F133-G133</f>
        <v>1550000</v>
      </c>
      <c r="I133" s="8"/>
      <c r="J133" s="71"/>
    </row>
    <row r="134" spans="1:13">
      <c r="A134" s="40"/>
      <c r="B134" s="40"/>
      <c r="C134" s="44"/>
      <c r="D134" s="44" t="s">
        <v>106</v>
      </c>
      <c r="E134" s="44" t="s">
        <v>105</v>
      </c>
      <c r="F134" s="41">
        <f>'RAB DEKANAT'!L133</f>
        <v>1400000</v>
      </c>
      <c r="G134" s="283">
        <v>1180000</v>
      </c>
      <c r="H134" s="39">
        <f t="shared" ref="H134:H139" si="19">F134-G134</f>
        <v>220000</v>
      </c>
      <c r="I134" s="8"/>
    </row>
    <row r="135" spans="1:13">
      <c r="A135" s="40"/>
      <c r="B135" s="40"/>
      <c r="C135" s="44"/>
      <c r="D135" s="318" t="s">
        <v>104</v>
      </c>
      <c r="E135" s="44" t="s">
        <v>103</v>
      </c>
      <c r="F135" s="41">
        <f>'RAB DEKANAT'!L134</f>
        <v>400000</v>
      </c>
      <c r="G135" s="88">
        <v>0</v>
      </c>
      <c r="H135" s="39">
        <f t="shared" si="19"/>
        <v>400000</v>
      </c>
      <c r="I135" s="8"/>
    </row>
    <row r="136" spans="1:13">
      <c r="A136" s="40"/>
      <c r="B136" s="40"/>
      <c r="C136" s="44"/>
      <c r="D136" s="318" t="s">
        <v>102</v>
      </c>
      <c r="E136" s="44" t="s">
        <v>101</v>
      </c>
      <c r="F136" s="41">
        <f>'RAB DEKANAT'!L135</f>
        <v>800000</v>
      </c>
      <c r="G136" s="88">
        <v>200000</v>
      </c>
      <c r="H136" s="39">
        <f t="shared" si="19"/>
        <v>600000</v>
      </c>
      <c r="I136" s="8"/>
    </row>
    <row r="137" spans="1:13">
      <c r="A137" s="40"/>
      <c r="B137" s="40"/>
      <c r="C137" s="44" t="s">
        <v>100</v>
      </c>
      <c r="D137" s="44" t="s">
        <v>99</v>
      </c>
      <c r="E137" s="44"/>
      <c r="F137" s="41"/>
      <c r="G137" s="88"/>
      <c r="H137" s="39"/>
      <c r="I137" s="8"/>
    </row>
    <row r="138" spans="1:13">
      <c r="A138" s="40"/>
      <c r="B138" s="40"/>
      <c r="C138" s="44"/>
      <c r="D138" s="44" t="s">
        <v>98</v>
      </c>
      <c r="E138" s="40" t="s">
        <v>97</v>
      </c>
      <c r="F138" s="41">
        <f>'RAB DEKANAT'!L137</f>
        <v>400000</v>
      </c>
      <c r="G138" s="90">
        <v>120000</v>
      </c>
      <c r="H138" s="39">
        <f t="shared" si="19"/>
        <v>280000</v>
      </c>
      <c r="I138" s="8"/>
    </row>
    <row r="139" spans="1:13">
      <c r="A139" s="40"/>
      <c r="B139" s="40"/>
      <c r="C139" s="318" t="s">
        <v>96</v>
      </c>
      <c r="D139" s="44" t="s">
        <v>95</v>
      </c>
      <c r="E139" s="40"/>
      <c r="F139" s="41">
        <f>'RAB DEKANAT'!L138</f>
        <v>2250000</v>
      </c>
      <c r="G139" s="283">
        <v>2500000</v>
      </c>
      <c r="H139" s="39">
        <f t="shared" si="19"/>
        <v>-250000</v>
      </c>
      <c r="I139" s="8"/>
    </row>
    <row r="140" spans="1:13">
      <c r="A140" s="40"/>
      <c r="B140" s="40"/>
      <c r="C140" s="44" t="s">
        <v>94</v>
      </c>
      <c r="D140" s="44" t="s">
        <v>93</v>
      </c>
      <c r="E140" s="44"/>
      <c r="F140" s="41"/>
      <c r="G140" s="283"/>
      <c r="H140" s="39"/>
      <c r="I140" s="8"/>
    </row>
    <row r="141" spans="1:13" s="34" customFormat="1">
      <c r="A141" s="136"/>
      <c r="B141" s="1"/>
      <c r="C141" s="152"/>
      <c r="D141" s="148" t="s">
        <v>318</v>
      </c>
      <c r="E141" s="152" t="s">
        <v>786</v>
      </c>
      <c r="F141" s="140">
        <v>20000</v>
      </c>
      <c r="G141" s="267">
        <v>82000</v>
      </c>
      <c r="H141" s="178">
        <f>F141-G141</f>
        <v>-62000</v>
      </c>
      <c r="I141" s="1"/>
      <c r="J141" s="1"/>
      <c r="L141" s="140"/>
    </row>
    <row r="142" spans="1:13" s="34" customFormat="1">
      <c r="A142" s="136"/>
      <c r="B142" s="1"/>
      <c r="C142" s="152"/>
      <c r="D142" s="148" t="s">
        <v>319</v>
      </c>
      <c r="E142" s="152" t="s">
        <v>787</v>
      </c>
      <c r="F142" s="140">
        <v>4000</v>
      </c>
      <c r="G142" s="267">
        <v>64000</v>
      </c>
      <c r="H142" s="178">
        <f t="shared" ref="H142:H158" si="20">F142-G142</f>
        <v>-60000</v>
      </c>
      <c r="I142" s="1"/>
      <c r="J142" s="1"/>
      <c r="L142" s="140"/>
      <c r="M142" s="135"/>
    </row>
    <row r="143" spans="1:13" s="34" customFormat="1">
      <c r="A143" s="136"/>
      <c r="B143" s="1"/>
      <c r="C143" s="152"/>
      <c r="D143" s="148" t="s">
        <v>320</v>
      </c>
      <c r="E143" s="152" t="s">
        <v>788</v>
      </c>
      <c r="F143" s="140">
        <v>5000</v>
      </c>
      <c r="G143" s="267">
        <v>8000</v>
      </c>
      <c r="H143" s="178">
        <f t="shared" si="20"/>
        <v>-3000</v>
      </c>
      <c r="I143" s="1"/>
      <c r="J143" s="1"/>
      <c r="L143" s="140"/>
    </row>
    <row r="144" spans="1:13" s="34" customFormat="1">
      <c r="A144" s="136"/>
      <c r="B144" s="1"/>
      <c r="C144" s="152"/>
      <c r="D144" s="148" t="s">
        <v>321</v>
      </c>
      <c r="E144" s="152" t="s">
        <v>789</v>
      </c>
      <c r="F144" s="140">
        <v>120000</v>
      </c>
      <c r="G144" s="267">
        <v>270000</v>
      </c>
      <c r="H144" s="178">
        <f t="shared" si="20"/>
        <v>-150000</v>
      </c>
      <c r="I144" s="1"/>
      <c r="J144" s="1"/>
      <c r="L144" s="140"/>
    </row>
    <row r="145" spans="1:14" s="34" customFormat="1">
      <c r="A145" s="136"/>
      <c r="B145" s="1"/>
      <c r="C145" s="152"/>
      <c r="D145" s="148" t="s">
        <v>322</v>
      </c>
      <c r="E145" s="152" t="s">
        <v>790</v>
      </c>
      <c r="F145" s="140">
        <v>10000</v>
      </c>
      <c r="G145" s="267">
        <v>7000</v>
      </c>
      <c r="H145" s="178">
        <f t="shared" si="20"/>
        <v>3000</v>
      </c>
      <c r="I145" s="1"/>
      <c r="J145" s="1"/>
      <c r="L145" s="140"/>
      <c r="M145" s="135"/>
    </row>
    <row r="146" spans="1:14" s="34" customFormat="1">
      <c r="A146" s="136"/>
      <c r="B146" s="1"/>
      <c r="C146" s="152"/>
      <c r="D146" s="148" t="s">
        <v>323</v>
      </c>
      <c r="E146" s="152" t="s">
        <v>791</v>
      </c>
      <c r="F146" s="140">
        <v>12000</v>
      </c>
      <c r="G146" s="267">
        <v>24000</v>
      </c>
      <c r="H146" s="178">
        <f t="shared" si="20"/>
        <v>-12000</v>
      </c>
      <c r="I146" s="1"/>
      <c r="J146" s="1"/>
      <c r="L146" s="140"/>
    </row>
    <row r="147" spans="1:14" s="34" customFormat="1">
      <c r="A147" s="136"/>
      <c r="B147" s="1"/>
      <c r="C147" s="152"/>
      <c r="D147" s="148" t="s">
        <v>324</v>
      </c>
      <c r="E147" s="152" t="s">
        <v>792</v>
      </c>
      <c r="F147" s="140">
        <v>15000</v>
      </c>
      <c r="G147" s="267">
        <v>30000</v>
      </c>
      <c r="H147" s="178">
        <f t="shared" si="20"/>
        <v>-15000</v>
      </c>
      <c r="I147" s="1"/>
      <c r="J147" s="1"/>
      <c r="L147" s="140"/>
    </row>
    <row r="148" spans="1:14" s="34" customFormat="1">
      <c r="A148" s="136"/>
      <c r="B148" s="1"/>
      <c r="C148" s="152"/>
      <c r="D148" s="148" t="s">
        <v>325</v>
      </c>
      <c r="E148" s="152" t="s">
        <v>793</v>
      </c>
      <c r="F148" s="140">
        <v>3000</v>
      </c>
      <c r="G148" s="267">
        <v>6900</v>
      </c>
      <c r="H148" s="178">
        <f t="shared" si="20"/>
        <v>-3900</v>
      </c>
      <c r="I148" s="1"/>
      <c r="J148" s="1"/>
      <c r="L148" s="140"/>
    </row>
    <row r="149" spans="1:14" s="34" customFormat="1">
      <c r="A149" s="136"/>
      <c r="B149" s="1"/>
      <c r="C149" s="152"/>
      <c r="D149" s="148" t="s">
        <v>326</v>
      </c>
      <c r="E149" s="152" t="s">
        <v>794</v>
      </c>
      <c r="F149" s="140">
        <v>10000</v>
      </c>
      <c r="G149" s="267">
        <v>13500</v>
      </c>
      <c r="H149" s="178">
        <f t="shared" si="20"/>
        <v>-3500</v>
      </c>
      <c r="I149" s="1"/>
      <c r="J149" s="1"/>
      <c r="L149" s="140"/>
    </row>
    <row r="150" spans="1:14" s="34" customFormat="1">
      <c r="A150" s="136"/>
      <c r="B150" s="1"/>
      <c r="C150" s="152"/>
      <c r="D150" s="148" t="s">
        <v>327</v>
      </c>
      <c r="E150" s="152" t="s">
        <v>795</v>
      </c>
      <c r="F150" s="140">
        <v>1000</v>
      </c>
      <c r="G150" s="267">
        <v>16000</v>
      </c>
      <c r="H150" s="178">
        <f t="shared" si="20"/>
        <v>-15000</v>
      </c>
      <c r="I150" s="1"/>
      <c r="J150" s="1"/>
      <c r="L150" s="140"/>
    </row>
    <row r="151" spans="1:14" s="34" customFormat="1">
      <c r="A151" s="136"/>
      <c r="B151" s="1"/>
      <c r="C151" s="152"/>
      <c r="D151" s="148" t="s">
        <v>328</v>
      </c>
      <c r="E151" s="152" t="s">
        <v>796</v>
      </c>
      <c r="F151" s="140">
        <v>10000</v>
      </c>
      <c r="G151" s="267">
        <v>28800</v>
      </c>
      <c r="H151" s="178">
        <f t="shared" si="20"/>
        <v>-18800</v>
      </c>
      <c r="I151" s="1"/>
      <c r="J151" s="1"/>
      <c r="L151" s="140"/>
    </row>
    <row r="152" spans="1:14" s="34" customFormat="1">
      <c r="A152" s="136"/>
      <c r="B152" s="1"/>
      <c r="C152" s="152"/>
      <c r="D152" s="148" t="s">
        <v>329</v>
      </c>
      <c r="E152" s="152" t="s">
        <v>797</v>
      </c>
      <c r="F152" s="140">
        <v>12000</v>
      </c>
      <c r="G152" s="267">
        <v>128000</v>
      </c>
      <c r="H152" s="178">
        <f t="shared" si="20"/>
        <v>-116000</v>
      </c>
      <c r="I152" s="1"/>
      <c r="J152" s="1"/>
      <c r="L152" s="140"/>
      <c r="N152" s="135"/>
    </row>
    <row r="153" spans="1:14" s="34" customFormat="1">
      <c r="A153" s="136"/>
      <c r="B153" s="1"/>
      <c r="C153" s="152"/>
      <c r="D153" s="148" t="s">
        <v>330</v>
      </c>
      <c r="E153" s="152" t="s">
        <v>798</v>
      </c>
      <c r="F153" s="140">
        <v>20000</v>
      </c>
      <c r="G153" s="247">
        <v>28800</v>
      </c>
      <c r="H153" s="178">
        <f t="shared" si="20"/>
        <v>-8800</v>
      </c>
      <c r="I153" s="1"/>
      <c r="J153" s="1"/>
      <c r="L153" s="140"/>
    </row>
    <row r="154" spans="1:14" s="34" customFormat="1">
      <c r="A154" s="136"/>
      <c r="B154" s="1"/>
      <c r="C154" s="152"/>
      <c r="D154" s="148" t="s">
        <v>331</v>
      </c>
      <c r="E154" s="152" t="s">
        <v>799</v>
      </c>
      <c r="F154" s="140">
        <v>20000</v>
      </c>
      <c r="G154" s="247">
        <v>23900</v>
      </c>
      <c r="H154" s="178">
        <f t="shared" si="20"/>
        <v>-3900</v>
      </c>
      <c r="I154" s="1"/>
      <c r="J154" s="1"/>
      <c r="L154" s="140"/>
    </row>
    <row r="155" spans="1:14" s="34" customFormat="1">
      <c r="A155" s="136"/>
      <c r="B155" s="1"/>
      <c r="C155" s="152"/>
      <c r="D155" s="148" t="s">
        <v>332</v>
      </c>
      <c r="E155" s="152" t="s">
        <v>800</v>
      </c>
      <c r="F155" s="140">
        <v>10000</v>
      </c>
      <c r="G155" s="270">
        <v>15500</v>
      </c>
      <c r="H155" s="178">
        <f t="shared" si="20"/>
        <v>-5500</v>
      </c>
      <c r="I155" s="1"/>
      <c r="J155" s="1"/>
      <c r="L155" s="140"/>
    </row>
    <row r="156" spans="1:14" s="34" customFormat="1">
      <c r="A156" s="136"/>
      <c r="B156" s="1"/>
      <c r="C156" s="152"/>
      <c r="D156" s="148" t="s">
        <v>481</v>
      </c>
      <c r="E156" s="152" t="s">
        <v>801</v>
      </c>
      <c r="F156" s="140">
        <v>15000</v>
      </c>
      <c r="G156" s="270">
        <v>14500</v>
      </c>
      <c r="H156" s="178">
        <f t="shared" si="20"/>
        <v>500</v>
      </c>
      <c r="I156" s="1"/>
      <c r="J156" s="1"/>
      <c r="L156" s="140"/>
    </row>
    <row r="157" spans="1:14" s="34" customFormat="1">
      <c r="A157" s="136"/>
      <c r="B157" s="1"/>
      <c r="C157" s="152"/>
      <c r="D157" s="148" t="s">
        <v>493</v>
      </c>
      <c r="E157" s="31" t="s">
        <v>803</v>
      </c>
      <c r="F157" s="140">
        <v>8000</v>
      </c>
      <c r="G157" s="270">
        <v>8400</v>
      </c>
      <c r="H157" s="178">
        <f t="shared" si="20"/>
        <v>-400</v>
      </c>
      <c r="I157" s="1"/>
      <c r="J157" s="1"/>
      <c r="L157" s="140"/>
    </row>
    <row r="158" spans="1:14" s="34" customFormat="1">
      <c r="A158" s="136"/>
      <c r="B158" s="1"/>
      <c r="C158" s="152"/>
      <c r="D158" s="148" t="s">
        <v>494</v>
      </c>
      <c r="E158" s="152" t="s">
        <v>802</v>
      </c>
      <c r="F158" s="140">
        <v>15000</v>
      </c>
      <c r="G158" s="267">
        <v>14500</v>
      </c>
      <c r="H158" s="178">
        <f t="shared" si="20"/>
        <v>500</v>
      </c>
      <c r="I158" s="1"/>
      <c r="J158" s="1"/>
      <c r="L158" s="140"/>
    </row>
    <row r="159" spans="1:14">
      <c r="A159" s="399" t="s">
        <v>90</v>
      </c>
      <c r="B159" s="399"/>
      <c r="C159" s="399"/>
      <c r="D159" s="399"/>
      <c r="E159" s="399"/>
      <c r="F159" s="305">
        <f>SUM(F133:F158)</f>
        <v>9160000</v>
      </c>
      <c r="G159" s="319">
        <f>SUM(G133:G158)</f>
        <v>6833800</v>
      </c>
      <c r="H159" s="28">
        <f>SUM(H133:H158)</f>
        <v>2326200</v>
      </c>
      <c r="I159" s="320"/>
    </row>
    <row r="160" spans="1:14" s="33" customFormat="1" ht="15">
      <c r="A160" s="56"/>
      <c r="B160" s="58"/>
      <c r="C160" s="64"/>
      <c r="D160" s="63"/>
      <c r="E160" s="58"/>
      <c r="F160" s="56"/>
      <c r="G160" s="57"/>
      <c r="H160" s="60"/>
      <c r="I160" s="61"/>
      <c r="J160" s="61"/>
      <c r="L160" s="62"/>
    </row>
    <row r="161" spans="1:15" s="33" customFormat="1" ht="15">
      <c r="A161" s="56"/>
      <c r="B161" s="61">
        <v>10</v>
      </c>
      <c r="C161" s="63" t="s">
        <v>89</v>
      </c>
      <c r="D161" s="61"/>
      <c r="F161" s="60"/>
      <c r="G161" s="62"/>
      <c r="H161" s="60"/>
      <c r="I161" s="61"/>
      <c r="J161" s="61"/>
      <c r="K161" s="62"/>
      <c r="L161" s="62"/>
    </row>
    <row r="162" spans="1:15" s="33" customFormat="1" ht="15">
      <c r="A162" s="56"/>
      <c r="C162" s="64" t="s">
        <v>88</v>
      </c>
      <c r="D162" s="58" t="s">
        <v>87</v>
      </c>
      <c r="E162" s="64"/>
      <c r="F162" s="56"/>
      <c r="G162" s="59"/>
      <c r="H162" s="56"/>
      <c r="I162" s="58"/>
      <c r="J162" s="59"/>
      <c r="K162" s="59"/>
      <c r="L162" s="59"/>
    </row>
    <row r="163" spans="1:15" s="33" customFormat="1" ht="15">
      <c r="A163" s="56"/>
      <c r="B163" s="58"/>
      <c r="C163" s="64"/>
      <c r="D163" s="58" t="s">
        <v>86</v>
      </c>
      <c r="E163" s="64" t="s">
        <v>85</v>
      </c>
      <c r="F163" s="56"/>
      <c r="G163" s="59"/>
      <c r="H163" s="56"/>
      <c r="I163" s="58"/>
      <c r="J163" s="58"/>
      <c r="K163" s="59"/>
      <c r="L163" s="59"/>
      <c r="M163" s="58"/>
      <c r="N163" s="58"/>
      <c r="O163" s="58"/>
    </row>
    <row r="164" spans="1:15" s="33" customFormat="1" ht="15">
      <c r="A164" s="56"/>
      <c r="B164" s="58"/>
      <c r="C164" s="64"/>
      <c r="D164" s="58"/>
      <c r="E164" s="64" t="s">
        <v>84</v>
      </c>
      <c r="F164" s="80">
        <f>'RAB DEKANAT'!L163</f>
        <v>75000</v>
      </c>
      <c r="G164" s="89">
        <v>55000</v>
      </c>
      <c r="H164" s="80">
        <f>F164-G164</f>
        <v>20000</v>
      </c>
      <c r="I164" s="58"/>
      <c r="J164" s="58"/>
      <c r="K164" s="59"/>
      <c r="L164" s="59"/>
      <c r="M164" s="58"/>
      <c r="N164" s="58"/>
      <c r="O164" s="58"/>
    </row>
    <row r="165" spans="1:15" s="33" customFormat="1" ht="15">
      <c r="A165" s="56"/>
      <c r="B165" s="58"/>
      <c r="C165" s="64"/>
      <c r="D165" s="58"/>
      <c r="E165" s="64" t="s">
        <v>83</v>
      </c>
      <c r="F165" s="80">
        <f>'RAB DEKANAT'!L164</f>
        <v>40000</v>
      </c>
      <c r="G165" s="89">
        <f>14*2000</f>
        <v>28000</v>
      </c>
      <c r="H165" s="80">
        <f t="shared" ref="H165:H169" si="21">F165-G165</f>
        <v>12000</v>
      </c>
      <c r="I165" s="58"/>
      <c r="J165" s="58"/>
      <c r="K165" s="59"/>
      <c r="L165" s="59"/>
      <c r="M165" s="58"/>
      <c r="N165" s="58"/>
      <c r="O165" s="58"/>
    </row>
    <row r="166" spans="1:15" s="33" customFormat="1" ht="15">
      <c r="A166" s="56"/>
      <c r="B166" s="58"/>
      <c r="C166" s="64"/>
      <c r="D166" s="58"/>
      <c r="E166" s="64" t="s">
        <v>82</v>
      </c>
      <c r="F166" s="80">
        <f>'RAB DEKANAT'!L165</f>
        <v>100000</v>
      </c>
      <c r="G166" s="89">
        <f>15*2000</f>
        <v>30000</v>
      </c>
      <c r="H166" s="80">
        <f t="shared" si="21"/>
        <v>70000</v>
      </c>
      <c r="I166" s="58"/>
      <c r="J166" s="58"/>
      <c r="K166" s="59"/>
      <c r="L166" s="59"/>
      <c r="M166" s="58"/>
      <c r="N166" s="58"/>
      <c r="O166" s="58"/>
    </row>
    <row r="167" spans="1:15" s="33" customFormat="1" ht="15">
      <c r="A167" s="56"/>
      <c r="B167" s="58"/>
      <c r="C167" s="64"/>
      <c r="D167" s="58"/>
      <c r="E167" s="64" t="s">
        <v>81</v>
      </c>
      <c r="F167" s="80">
        <f>'RAB DEKANAT'!L166</f>
        <v>100000</v>
      </c>
      <c r="G167" s="89">
        <f>15*2000</f>
        <v>30000</v>
      </c>
      <c r="H167" s="80">
        <f t="shared" si="21"/>
        <v>70000</v>
      </c>
      <c r="I167" s="58"/>
      <c r="J167" s="58"/>
      <c r="K167" s="59"/>
      <c r="L167" s="59"/>
      <c r="M167" s="58"/>
      <c r="N167" s="58"/>
      <c r="O167" s="58"/>
    </row>
    <row r="168" spans="1:15" s="33" customFormat="1" ht="15">
      <c r="A168" s="56"/>
      <c r="B168" s="58"/>
      <c r="C168" s="64"/>
      <c r="D168" s="58"/>
      <c r="E168" s="64" t="s">
        <v>80</v>
      </c>
      <c r="F168" s="80">
        <f>'RAB DEKANAT'!L167</f>
        <v>100000</v>
      </c>
      <c r="G168" s="89">
        <f>14*2000</f>
        <v>28000</v>
      </c>
      <c r="H168" s="80">
        <f t="shared" si="21"/>
        <v>72000</v>
      </c>
      <c r="I168" s="58"/>
      <c r="J168" s="58"/>
      <c r="K168" s="59"/>
      <c r="L168" s="59"/>
      <c r="M168" s="58"/>
      <c r="N168" s="58"/>
      <c r="O168" s="58"/>
    </row>
    <row r="169" spans="1:15" s="33" customFormat="1" ht="15">
      <c r="A169" s="56"/>
      <c r="B169" s="58"/>
      <c r="C169" s="64"/>
      <c r="D169" s="58"/>
      <c r="E169" s="64" t="s">
        <v>79</v>
      </c>
      <c r="F169" s="80">
        <f>'RAB DEKANAT'!L168</f>
        <v>150000</v>
      </c>
      <c r="G169" s="89">
        <f>12*2000</f>
        <v>24000</v>
      </c>
      <c r="H169" s="80">
        <f t="shared" si="21"/>
        <v>126000</v>
      </c>
      <c r="I169" s="58"/>
      <c r="J169" s="58"/>
      <c r="K169" s="59"/>
      <c r="L169" s="59"/>
      <c r="M169" s="58"/>
      <c r="N169" s="58"/>
      <c r="O169" s="58"/>
    </row>
    <row r="170" spans="1:15" s="33" customFormat="1" ht="15">
      <c r="A170" s="56"/>
      <c r="D170" s="58" t="s">
        <v>78</v>
      </c>
      <c r="E170" s="64" t="s">
        <v>77</v>
      </c>
      <c r="F170" s="80"/>
      <c r="G170" s="59"/>
      <c r="H170" s="56"/>
      <c r="I170" s="58"/>
      <c r="J170" s="58"/>
      <c r="K170" s="59"/>
      <c r="L170" s="59"/>
      <c r="M170" s="58"/>
      <c r="N170" s="58"/>
      <c r="O170" s="58"/>
    </row>
    <row r="171" spans="1:15" s="33" customFormat="1" ht="15">
      <c r="A171" s="56"/>
      <c r="B171" s="58"/>
      <c r="C171" s="64"/>
      <c r="D171" s="58"/>
      <c r="E171" s="64" t="s">
        <v>76</v>
      </c>
      <c r="F171" s="80">
        <f>'RAB DEKANAT'!L170</f>
        <v>75000</v>
      </c>
      <c r="G171" s="95">
        <f>21*3000</f>
        <v>63000</v>
      </c>
      <c r="H171" s="80">
        <f>F171-G171</f>
        <v>12000</v>
      </c>
      <c r="I171" s="58"/>
      <c r="J171" s="58"/>
      <c r="K171" s="59"/>
      <c r="L171" s="59"/>
      <c r="M171" s="58"/>
      <c r="N171" s="58"/>
      <c r="O171" s="58"/>
    </row>
    <row r="172" spans="1:15" s="33" customFormat="1" ht="15">
      <c r="A172" s="56"/>
      <c r="B172" s="58"/>
      <c r="C172" s="64"/>
      <c r="D172" s="58"/>
      <c r="E172" s="64" t="s">
        <v>75</v>
      </c>
      <c r="F172" s="80">
        <f>'RAB DEKANAT'!L171</f>
        <v>465000</v>
      </c>
      <c r="G172" s="95">
        <f>93*2000</f>
        <v>186000</v>
      </c>
      <c r="H172" s="80">
        <f>F172-G172</f>
        <v>279000</v>
      </c>
      <c r="I172" s="58"/>
      <c r="J172" s="58"/>
      <c r="K172" s="59"/>
      <c r="L172" s="59"/>
      <c r="M172" s="58"/>
      <c r="N172" s="58"/>
      <c r="O172" s="58"/>
    </row>
    <row r="173" spans="1:15" s="33" customFormat="1" ht="15">
      <c r="A173" s="56"/>
      <c r="B173" s="58"/>
      <c r="C173" s="64"/>
      <c r="D173" s="58" t="s">
        <v>338</v>
      </c>
      <c r="E173" s="64" t="s">
        <v>727</v>
      </c>
      <c r="F173" s="80"/>
      <c r="G173" s="59"/>
      <c r="H173" s="56"/>
      <c r="I173" s="58"/>
      <c r="J173" s="58"/>
      <c r="K173" s="59"/>
      <c r="L173" s="59"/>
      <c r="M173" s="58"/>
      <c r="N173" s="58"/>
      <c r="O173" s="58"/>
    </row>
    <row r="174" spans="1:15" s="33" customFormat="1" ht="15">
      <c r="A174" s="56"/>
      <c r="B174" s="58"/>
      <c r="C174" s="64"/>
      <c r="D174" s="58"/>
      <c r="E174" s="64" t="s">
        <v>728</v>
      </c>
      <c r="F174" s="80">
        <f>'RAB DEKANAT'!L173</f>
        <v>105000</v>
      </c>
      <c r="G174" s="95">
        <f>10*3000</f>
        <v>30000</v>
      </c>
      <c r="H174" s="80">
        <f>F174-G174</f>
        <v>75000</v>
      </c>
      <c r="I174" s="58"/>
      <c r="J174" s="58"/>
      <c r="K174" s="59"/>
      <c r="L174" s="59"/>
      <c r="M174" s="58"/>
      <c r="N174" s="58"/>
      <c r="O174" s="58"/>
    </row>
    <row r="175" spans="1:15" s="33" customFormat="1" ht="15">
      <c r="A175" s="56"/>
      <c r="B175" s="58"/>
      <c r="C175" s="64"/>
      <c r="D175" s="58"/>
      <c r="E175" s="64" t="s">
        <v>743</v>
      </c>
      <c r="F175" s="80">
        <f>'RAB DEKANAT'!L174</f>
        <v>200000</v>
      </c>
      <c r="G175" s="89">
        <f>10*2000</f>
        <v>20000</v>
      </c>
      <c r="H175" s="80">
        <f t="shared" ref="H175:H176" si="22">F175-G175</f>
        <v>180000</v>
      </c>
      <c r="I175" s="58"/>
      <c r="J175" s="58"/>
      <c r="K175" s="59"/>
      <c r="L175" s="59"/>
      <c r="M175" s="58"/>
      <c r="N175" s="58"/>
      <c r="O175" s="58"/>
    </row>
    <row r="176" spans="1:15" s="33" customFormat="1" ht="15">
      <c r="A176" s="56"/>
      <c r="B176" s="58"/>
      <c r="C176" s="64"/>
      <c r="D176" s="58"/>
      <c r="E176" s="64" t="s">
        <v>339</v>
      </c>
      <c r="F176" s="80">
        <f>'RAB DEKANAT'!L175</f>
        <v>465000</v>
      </c>
      <c r="G176" s="59">
        <v>0</v>
      </c>
      <c r="H176" s="80">
        <f t="shared" si="22"/>
        <v>465000</v>
      </c>
      <c r="I176" s="58"/>
      <c r="J176" s="58"/>
      <c r="K176" s="59"/>
      <c r="L176" s="59"/>
      <c r="M176" s="58"/>
      <c r="N176" s="58"/>
      <c r="O176" s="58"/>
    </row>
    <row r="177" spans="1:15" s="33" customFormat="1" ht="15">
      <c r="A177" s="60"/>
      <c r="B177" s="58"/>
      <c r="C177" s="64"/>
      <c r="D177" s="68" t="s">
        <v>729</v>
      </c>
      <c r="E177" s="64" t="s">
        <v>74</v>
      </c>
      <c r="F177" s="80"/>
      <c r="G177" s="59"/>
      <c r="H177" s="56"/>
      <c r="I177" s="58"/>
      <c r="J177" s="58"/>
      <c r="K177" s="59"/>
      <c r="L177" s="59"/>
      <c r="M177" s="58"/>
      <c r="N177" s="58"/>
      <c r="O177" s="58"/>
    </row>
    <row r="178" spans="1:15" s="33" customFormat="1" ht="15">
      <c r="A178" s="56"/>
      <c r="B178" s="58"/>
      <c r="C178" s="64"/>
      <c r="D178" s="58"/>
      <c r="E178" s="64" t="s">
        <v>730</v>
      </c>
      <c r="F178" s="80">
        <f>'RAB DEKANAT'!L177</f>
        <v>75000</v>
      </c>
      <c r="G178" s="89">
        <f>21*3000</f>
        <v>63000</v>
      </c>
      <c r="H178" s="80">
        <f>F178-G178</f>
        <v>12000</v>
      </c>
      <c r="I178" s="58"/>
      <c r="J178" s="58"/>
      <c r="K178" s="59"/>
      <c r="L178" s="59"/>
      <c r="M178" s="58"/>
      <c r="N178" s="58"/>
      <c r="O178" s="58"/>
    </row>
    <row r="179" spans="1:15" s="33" customFormat="1" ht="15">
      <c r="A179" s="56"/>
      <c r="B179" s="58"/>
      <c r="C179" s="64"/>
      <c r="D179" s="58"/>
      <c r="E179" s="64" t="s">
        <v>731</v>
      </c>
      <c r="F179" s="80">
        <f>'RAB DEKANAT'!L178</f>
        <v>75000</v>
      </c>
      <c r="G179" s="55">
        <v>91000</v>
      </c>
      <c r="H179" s="80">
        <f t="shared" ref="H179:H183" si="23">F179-G179</f>
        <v>-16000</v>
      </c>
      <c r="I179" s="58"/>
      <c r="J179" s="58"/>
      <c r="K179" s="59"/>
      <c r="L179" s="59"/>
      <c r="M179" s="58"/>
      <c r="N179" s="58"/>
      <c r="O179" s="58"/>
    </row>
    <row r="180" spans="1:15" s="33" customFormat="1" ht="15">
      <c r="A180" s="56"/>
      <c r="B180" s="58"/>
      <c r="C180" s="64"/>
      <c r="D180" s="58"/>
      <c r="E180" s="64" t="s">
        <v>732</v>
      </c>
      <c r="F180" s="80">
        <f>'RAB DEKANAT'!L179</f>
        <v>930000</v>
      </c>
      <c r="G180" s="59">
        <v>0</v>
      </c>
      <c r="H180" s="80">
        <f t="shared" si="23"/>
        <v>930000</v>
      </c>
      <c r="I180" s="58"/>
      <c r="J180" s="64"/>
      <c r="K180" s="59"/>
      <c r="L180" s="59"/>
      <c r="M180" s="58"/>
      <c r="N180" s="58"/>
      <c r="O180" s="58"/>
    </row>
    <row r="181" spans="1:15" s="33" customFormat="1" ht="15">
      <c r="A181" s="56"/>
      <c r="B181" s="58"/>
      <c r="C181" s="64"/>
      <c r="D181" s="58"/>
      <c r="E181" s="64" t="s">
        <v>733</v>
      </c>
      <c r="F181" s="80">
        <f>'RAB DEKANAT'!L180</f>
        <v>420000</v>
      </c>
      <c r="G181" s="59">
        <v>131000</v>
      </c>
      <c r="H181" s="80">
        <f t="shared" si="23"/>
        <v>289000</v>
      </c>
      <c r="I181" s="58"/>
      <c r="J181" s="58"/>
      <c r="K181" s="59"/>
      <c r="L181" s="59"/>
      <c r="M181" s="58"/>
      <c r="N181" s="58"/>
      <c r="O181" s="58"/>
    </row>
    <row r="182" spans="1:15" s="33" customFormat="1" ht="15">
      <c r="A182" s="56"/>
      <c r="B182" s="58"/>
      <c r="C182" s="64"/>
      <c r="D182" s="58"/>
      <c r="E182" s="64" t="s">
        <v>734</v>
      </c>
      <c r="F182" s="80">
        <f>'RAB DEKANAT'!L181</f>
        <v>100000</v>
      </c>
      <c r="G182" s="59">
        <v>0</v>
      </c>
      <c r="H182" s="80">
        <f t="shared" si="23"/>
        <v>100000</v>
      </c>
      <c r="I182" s="58"/>
      <c r="J182" s="58"/>
      <c r="K182" s="59"/>
      <c r="L182" s="59"/>
      <c r="M182" s="58"/>
      <c r="N182" s="58"/>
      <c r="O182" s="58"/>
    </row>
    <row r="183" spans="1:15" s="33" customFormat="1" ht="15">
      <c r="A183" s="56"/>
      <c r="B183" s="58"/>
      <c r="C183" s="64"/>
      <c r="D183" s="58"/>
      <c r="E183" s="64" t="s">
        <v>737</v>
      </c>
      <c r="F183" s="80">
        <f>'RAB DEKANAT'!L182</f>
        <v>250000</v>
      </c>
      <c r="G183" s="59">
        <v>78000</v>
      </c>
      <c r="H183" s="80">
        <f t="shared" si="23"/>
        <v>172000</v>
      </c>
      <c r="I183" s="58"/>
      <c r="J183" s="58"/>
      <c r="K183" s="59"/>
      <c r="L183" s="59"/>
      <c r="M183" s="58"/>
      <c r="N183" s="58"/>
      <c r="O183" s="58"/>
    </row>
    <row r="184" spans="1:15" s="33" customFormat="1" ht="15">
      <c r="A184" s="56"/>
      <c r="B184" s="58"/>
      <c r="C184" s="64" t="s">
        <v>71</v>
      </c>
      <c r="D184" s="58" t="s">
        <v>70</v>
      </c>
      <c r="E184" s="64"/>
      <c r="F184" s="80"/>
      <c r="G184" s="59"/>
      <c r="H184" s="56"/>
      <c r="I184" s="58"/>
      <c r="J184" s="58"/>
      <c r="K184" s="59"/>
      <c r="L184" s="59"/>
      <c r="M184" s="58"/>
      <c r="N184" s="58"/>
      <c r="O184" s="58"/>
    </row>
    <row r="185" spans="1:15" s="33" customFormat="1" ht="15">
      <c r="A185" s="56"/>
      <c r="B185" s="58"/>
      <c r="C185" s="64"/>
      <c r="D185" s="58" t="s">
        <v>69</v>
      </c>
      <c r="E185" s="64" t="s">
        <v>717</v>
      </c>
      <c r="F185" s="80">
        <f>'RAB DEKANAT'!L184</f>
        <v>270000</v>
      </c>
      <c r="G185" s="59">
        <v>150000</v>
      </c>
      <c r="H185" s="80">
        <f>F185-G185</f>
        <v>120000</v>
      </c>
      <c r="I185" s="58"/>
      <c r="J185" s="58"/>
      <c r="K185" s="59"/>
      <c r="L185" s="59"/>
      <c r="M185" s="58"/>
      <c r="N185" s="58"/>
      <c r="O185" s="58"/>
    </row>
    <row r="186" spans="1:15" s="33" customFormat="1" ht="15">
      <c r="A186" s="56"/>
      <c r="B186" s="58"/>
      <c r="C186" s="64"/>
      <c r="D186" s="58" t="s">
        <v>719</v>
      </c>
      <c r="E186" s="64" t="s">
        <v>68</v>
      </c>
      <c r="F186" s="80"/>
      <c r="G186" s="59"/>
      <c r="H186" s="56"/>
      <c r="I186" s="58"/>
      <c r="J186" s="58"/>
      <c r="K186" s="59"/>
      <c r="L186" s="59"/>
      <c r="M186" s="58"/>
      <c r="N186" s="58"/>
      <c r="O186" s="58"/>
    </row>
    <row r="187" spans="1:15" s="33" customFormat="1" ht="15">
      <c r="A187" s="56"/>
      <c r="B187" s="58"/>
      <c r="C187" s="64"/>
      <c r="D187" s="58"/>
      <c r="E187" s="64" t="s">
        <v>720</v>
      </c>
      <c r="F187" s="80">
        <f>'RAB DEKANAT'!L186</f>
        <v>420000</v>
      </c>
      <c r="G187" s="59">
        <v>420000</v>
      </c>
      <c r="H187" s="80">
        <f>F187-G187</f>
        <v>0</v>
      </c>
      <c r="I187" s="58"/>
      <c r="J187" s="58"/>
      <c r="K187" s="65"/>
      <c r="L187" s="59"/>
      <c r="M187" s="58"/>
      <c r="N187" s="58"/>
      <c r="O187" s="58"/>
    </row>
    <row r="188" spans="1:15" s="33" customFormat="1" ht="15">
      <c r="A188" s="56"/>
      <c r="B188" s="58"/>
      <c r="C188" s="64"/>
      <c r="D188" s="58"/>
      <c r="E188" s="64" t="s">
        <v>721</v>
      </c>
      <c r="F188" s="80">
        <f>'RAB DEKANAT'!L187</f>
        <v>4464000</v>
      </c>
      <c r="G188" s="96">
        <f>93*5000</f>
        <v>465000</v>
      </c>
      <c r="H188" s="80">
        <f t="shared" ref="H188:H190" si="24">F188-G188</f>
        <v>3999000</v>
      </c>
      <c r="I188" s="58"/>
      <c r="J188" s="58"/>
      <c r="K188" s="65"/>
      <c r="L188" s="59"/>
      <c r="M188" s="58"/>
      <c r="N188" s="58"/>
      <c r="O188" s="58"/>
    </row>
    <row r="189" spans="1:15" s="33" customFormat="1" ht="15">
      <c r="A189" s="56"/>
      <c r="B189" s="58"/>
      <c r="C189" s="64"/>
      <c r="D189" s="58"/>
      <c r="E189" s="64" t="s">
        <v>722</v>
      </c>
      <c r="F189" s="80">
        <f>'RAB DEKANAT'!L188</f>
        <v>180000</v>
      </c>
      <c r="G189" s="96">
        <f>3*5000</f>
        <v>15000</v>
      </c>
      <c r="H189" s="80">
        <f t="shared" si="24"/>
        <v>165000</v>
      </c>
      <c r="I189" s="58"/>
      <c r="J189" s="58"/>
      <c r="K189" s="65"/>
      <c r="L189" s="59"/>
      <c r="M189" s="58"/>
      <c r="N189" s="58"/>
      <c r="O189" s="58"/>
    </row>
    <row r="190" spans="1:15" s="33" customFormat="1" ht="15">
      <c r="A190" s="56"/>
      <c r="B190" s="58"/>
      <c r="C190" s="64"/>
      <c r="D190" s="58"/>
      <c r="E190" s="64" t="s">
        <v>723</v>
      </c>
      <c r="F190" s="80">
        <f>'RAB DEKANAT'!L189</f>
        <v>100000</v>
      </c>
      <c r="G190" s="97">
        <v>150000</v>
      </c>
      <c r="H190" s="80">
        <f t="shared" si="24"/>
        <v>-50000</v>
      </c>
      <c r="I190" s="58"/>
      <c r="J190" s="58"/>
      <c r="K190" s="65"/>
      <c r="L190" s="59"/>
      <c r="M190" s="58"/>
      <c r="N190" s="58"/>
      <c r="O190" s="58"/>
    </row>
    <row r="191" spans="1:15" s="33" customFormat="1" ht="15">
      <c r="A191" s="56"/>
      <c r="B191" s="58"/>
      <c r="C191" s="64"/>
      <c r="D191" s="58"/>
      <c r="E191" s="64"/>
      <c r="F191" s="80"/>
      <c r="G191" s="59"/>
      <c r="H191" s="56"/>
      <c r="I191" s="58"/>
      <c r="J191" s="58"/>
      <c r="K191" s="65"/>
      <c r="L191" s="59"/>
      <c r="M191" s="58"/>
      <c r="N191" s="58"/>
      <c r="O191" s="58"/>
    </row>
    <row r="192" spans="1:15" s="33" customFormat="1" ht="15">
      <c r="A192" s="56"/>
      <c r="B192" s="58"/>
      <c r="C192" s="64" t="s">
        <v>65</v>
      </c>
      <c r="D192" s="58" t="s">
        <v>64</v>
      </c>
      <c r="E192" s="64"/>
      <c r="F192" s="80"/>
      <c r="G192" s="59"/>
      <c r="H192" s="56"/>
      <c r="I192" s="58"/>
      <c r="J192" s="58"/>
      <c r="K192" s="59"/>
      <c r="L192" s="59"/>
      <c r="M192" s="58"/>
      <c r="N192" s="58"/>
      <c r="O192" s="58"/>
    </row>
    <row r="193" spans="1:15" s="33" customFormat="1" ht="15">
      <c r="A193" s="56"/>
      <c r="B193" s="58"/>
      <c r="C193" s="64"/>
      <c r="D193" s="58" t="s">
        <v>63</v>
      </c>
      <c r="E193" s="69" t="s">
        <v>62</v>
      </c>
      <c r="F193" s="80">
        <f>'RAB DEKANAT'!L192</f>
        <v>500000</v>
      </c>
      <c r="G193" s="59">
        <v>142600</v>
      </c>
      <c r="H193" s="80">
        <f>F193-G193</f>
        <v>357400</v>
      </c>
      <c r="I193" s="58"/>
      <c r="J193" s="58"/>
      <c r="K193" s="59"/>
      <c r="L193" s="59"/>
      <c r="M193" s="58"/>
      <c r="N193" s="58"/>
      <c r="O193" s="58"/>
    </row>
    <row r="194" spans="1:15" s="33" customFormat="1" ht="15">
      <c r="A194" s="56"/>
      <c r="B194" s="58"/>
      <c r="C194" s="64"/>
      <c r="D194" s="58" t="s">
        <v>61</v>
      </c>
      <c r="E194" s="69" t="s">
        <v>60</v>
      </c>
      <c r="F194" s="80">
        <f>'RAB DEKANAT'!L193</f>
        <v>105000</v>
      </c>
      <c r="G194" s="59">
        <v>0</v>
      </c>
      <c r="H194" s="80">
        <f t="shared" ref="H194:H195" si="25">F194-G194</f>
        <v>105000</v>
      </c>
      <c r="I194" s="58"/>
      <c r="J194" s="58"/>
      <c r="K194" s="59"/>
      <c r="L194" s="59"/>
      <c r="M194" s="58"/>
      <c r="N194" s="58"/>
      <c r="O194" s="58"/>
    </row>
    <row r="195" spans="1:15" s="33" customFormat="1" ht="15">
      <c r="A195" s="56"/>
      <c r="B195" s="58"/>
      <c r="C195" s="66" t="s">
        <v>58</v>
      </c>
      <c r="D195" s="69" t="s">
        <v>346</v>
      </c>
      <c r="E195" s="64"/>
      <c r="F195" s="80">
        <f>'RAB DEKANAT'!L194</f>
        <v>100000</v>
      </c>
      <c r="G195" s="59">
        <v>114000</v>
      </c>
      <c r="H195" s="80">
        <f t="shared" si="25"/>
        <v>-14000</v>
      </c>
      <c r="I195" s="58"/>
      <c r="J195" s="58"/>
      <c r="K195" s="59"/>
      <c r="L195" s="59"/>
      <c r="M195" s="58"/>
      <c r="N195" s="58"/>
      <c r="O195" s="58"/>
    </row>
    <row r="196" spans="1:15" s="58" customFormat="1" ht="15">
      <c r="A196" s="56"/>
      <c r="C196" s="63"/>
      <c r="D196" s="63" t="s">
        <v>57</v>
      </c>
      <c r="E196" s="67"/>
      <c r="F196" s="81">
        <f>SUM(F164:F195)</f>
        <v>9864000</v>
      </c>
      <c r="G196" s="81">
        <f>SUM(G164:G195)</f>
        <v>2313600</v>
      </c>
      <c r="H196" s="75">
        <f>SUM(H164:H195)</f>
        <v>7550400</v>
      </c>
      <c r="I196" s="67"/>
      <c r="J196" s="67"/>
      <c r="L196" s="62"/>
    </row>
    <row r="197" spans="1:15">
      <c r="A197" s="40"/>
      <c r="B197" s="40"/>
      <c r="C197" s="38"/>
      <c r="D197" s="37"/>
      <c r="E197" s="38"/>
      <c r="F197" s="42"/>
      <c r="G197" s="88"/>
      <c r="H197" s="39"/>
      <c r="I197" s="8"/>
    </row>
    <row r="198" spans="1:15">
      <c r="A198" s="40"/>
      <c r="B198" s="30">
        <v>11</v>
      </c>
      <c r="C198" s="43" t="s">
        <v>56</v>
      </c>
      <c r="D198" s="40"/>
      <c r="E198" s="44"/>
      <c r="F198" s="41"/>
      <c r="G198" s="88"/>
      <c r="H198" s="39"/>
      <c r="I198" s="8"/>
    </row>
    <row r="199" spans="1:15">
      <c r="A199" s="40"/>
      <c r="B199" s="40"/>
      <c r="C199" s="282" t="s">
        <v>55</v>
      </c>
      <c r="D199" s="45" t="s">
        <v>54</v>
      </c>
      <c r="E199" s="44"/>
      <c r="F199" s="41">
        <f>'RAB DEKANAT'!L198</f>
        <v>105000</v>
      </c>
      <c r="G199" s="283">
        <v>67500</v>
      </c>
      <c r="H199" s="39">
        <f>F199-G199</f>
        <v>37500</v>
      </c>
      <c r="I199" s="8"/>
    </row>
    <row r="200" spans="1:15">
      <c r="A200" s="40"/>
      <c r="B200" s="30"/>
      <c r="C200" s="282" t="s">
        <v>53</v>
      </c>
      <c r="D200" s="45" t="s">
        <v>52</v>
      </c>
      <c r="E200" s="284"/>
      <c r="F200" s="41">
        <f>'RAB DEKANAT'!L199</f>
        <v>250000</v>
      </c>
      <c r="G200" s="285">
        <v>157500</v>
      </c>
      <c r="H200" s="39">
        <f t="shared" ref="H200:H202" si="26">F200-G200</f>
        <v>92500</v>
      </c>
      <c r="I200" s="286"/>
    </row>
    <row r="201" spans="1:15">
      <c r="A201" s="40"/>
      <c r="B201" s="40"/>
      <c r="C201" s="284" t="s">
        <v>51</v>
      </c>
      <c r="D201" s="45" t="s">
        <v>50</v>
      </c>
      <c r="E201" s="44"/>
      <c r="F201" s="41">
        <f>'RAB DEKANAT'!L200</f>
        <v>100000</v>
      </c>
      <c r="G201" s="285">
        <v>0</v>
      </c>
      <c r="H201" s="39">
        <f t="shared" si="26"/>
        <v>100000</v>
      </c>
      <c r="I201" s="8"/>
    </row>
    <row r="202" spans="1:15">
      <c r="A202" s="40"/>
      <c r="B202" s="40"/>
      <c r="C202" s="44" t="s">
        <v>49</v>
      </c>
      <c r="D202" s="40" t="s">
        <v>355</v>
      </c>
      <c r="E202" s="44"/>
      <c r="F202" s="41">
        <f>'RAB DEKANAT'!L201</f>
        <v>100000</v>
      </c>
      <c r="G202" s="285">
        <v>150000</v>
      </c>
      <c r="H202" s="39">
        <f t="shared" si="26"/>
        <v>-50000</v>
      </c>
      <c r="I202" s="12"/>
    </row>
    <row r="203" spans="1:15">
      <c r="A203" s="399" t="s">
        <v>48</v>
      </c>
      <c r="B203" s="399"/>
      <c r="C203" s="399"/>
      <c r="D203" s="399"/>
      <c r="E203" s="399"/>
      <c r="F203" s="29">
        <f>SUM(F199:F202)</f>
        <v>555000</v>
      </c>
      <c r="G203" s="86">
        <f>SUM(G199:G202)</f>
        <v>375000</v>
      </c>
      <c r="H203" s="28">
        <f t="shared" ref="H203:H227" si="27">SUM(F203-G203)</f>
        <v>180000</v>
      </c>
    </row>
    <row r="204" spans="1:15">
      <c r="A204" s="40"/>
      <c r="B204" s="40"/>
      <c r="C204" s="40"/>
      <c r="D204" s="40"/>
      <c r="E204" s="40"/>
      <c r="F204" s="41"/>
      <c r="G204" s="90"/>
      <c r="H204" s="39"/>
      <c r="I204" s="8"/>
    </row>
    <row r="205" spans="1:15">
      <c r="A205" s="40"/>
      <c r="B205" s="48">
        <v>12</v>
      </c>
      <c r="C205" s="49" t="s">
        <v>47</v>
      </c>
      <c r="D205" s="40"/>
      <c r="E205" s="44"/>
      <c r="F205" s="41"/>
      <c r="G205" s="88"/>
      <c r="H205" s="39"/>
      <c r="I205" s="8"/>
    </row>
    <row r="206" spans="1:15">
      <c r="A206" s="40"/>
      <c r="B206" s="40"/>
      <c r="C206" s="287" t="s">
        <v>46</v>
      </c>
      <c r="D206" s="40" t="s">
        <v>45</v>
      </c>
      <c r="E206" s="44"/>
      <c r="F206" s="41">
        <f>'RAB DEKANAT'!L205</f>
        <v>500000</v>
      </c>
      <c r="G206" s="88">
        <v>0</v>
      </c>
      <c r="H206" s="39">
        <f>F206-G206</f>
        <v>500000</v>
      </c>
    </row>
    <row r="207" spans="1:15">
      <c r="A207" s="40"/>
      <c r="B207" s="48"/>
      <c r="C207" s="44" t="s">
        <v>43</v>
      </c>
      <c r="D207" s="40" t="s">
        <v>42</v>
      </c>
      <c r="E207" s="40"/>
      <c r="F207" s="41">
        <f>'RAB DEKANAT'!L206</f>
        <v>100000</v>
      </c>
      <c r="G207" s="283">
        <v>400000</v>
      </c>
      <c r="H207" s="39">
        <f t="shared" ref="H207:H208" si="28">F207-G207</f>
        <v>-300000</v>
      </c>
      <c r="I207" s="8"/>
    </row>
    <row r="208" spans="1:15">
      <c r="A208" s="40"/>
      <c r="B208" s="40"/>
      <c r="C208" s="287" t="s">
        <v>41</v>
      </c>
      <c r="D208" s="40" t="s">
        <v>356</v>
      </c>
      <c r="E208" s="44"/>
      <c r="F208" s="41">
        <f>'RAB DEKANAT'!L207</f>
        <v>100000</v>
      </c>
      <c r="G208" s="88">
        <v>0</v>
      </c>
      <c r="H208" s="39">
        <f t="shared" si="28"/>
        <v>100000</v>
      </c>
      <c r="I208" s="12"/>
    </row>
    <row r="209" spans="1:9">
      <c r="A209" s="399" t="s">
        <v>306</v>
      </c>
      <c r="B209" s="399"/>
      <c r="C209" s="399"/>
      <c r="D209" s="399"/>
      <c r="E209" s="399"/>
      <c r="F209" s="29">
        <f>SUM(F206:F208)</f>
        <v>700000</v>
      </c>
      <c r="G209" s="86">
        <f>SUM(G206:G208)</f>
        <v>400000</v>
      </c>
      <c r="H209" s="28">
        <f t="shared" si="27"/>
        <v>300000</v>
      </c>
      <c r="I209" s="12"/>
    </row>
    <row r="210" spans="1:9">
      <c r="A210" s="40"/>
      <c r="B210" s="40"/>
      <c r="C210" s="43"/>
      <c r="D210" s="30"/>
      <c r="E210" s="46"/>
      <c r="F210" s="29"/>
      <c r="G210" s="86"/>
      <c r="H210" s="39"/>
      <c r="I210" s="8"/>
    </row>
    <row r="211" spans="1:9">
      <c r="A211" s="40"/>
      <c r="B211" s="48">
        <v>13</v>
      </c>
      <c r="C211" s="49" t="s">
        <v>39</v>
      </c>
      <c r="D211" s="40"/>
      <c r="E211" s="44"/>
      <c r="F211" s="41"/>
      <c r="G211" s="88"/>
      <c r="H211" s="39"/>
      <c r="I211" s="8"/>
    </row>
    <row r="212" spans="1:9">
      <c r="A212" s="40"/>
      <c r="B212" s="40"/>
      <c r="C212" s="284" t="s">
        <v>38</v>
      </c>
      <c r="D212" s="45" t="s">
        <v>37</v>
      </c>
      <c r="E212" s="44"/>
      <c r="F212" s="41">
        <f>'RAB DEKANAT'!L211</f>
        <v>300000</v>
      </c>
      <c r="G212" s="283">
        <v>305000</v>
      </c>
      <c r="H212" s="39">
        <f>F212-G212</f>
        <v>-5000</v>
      </c>
      <c r="I212" s="8"/>
    </row>
    <row r="213" spans="1:9">
      <c r="A213" s="40"/>
      <c r="B213" s="40"/>
      <c r="C213" s="284" t="s">
        <v>35</v>
      </c>
      <c r="D213" s="45" t="s">
        <v>34</v>
      </c>
      <c r="E213" s="44"/>
      <c r="F213" s="41">
        <f>'RAB DEKANAT'!L212</f>
        <v>100000</v>
      </c>
      <c r="G213" s="283">
        <v>213000</v>
      </c>
      <c r="H213" s="39">
        <f t="shared" ref="H213:H214" si="29">F213-G213</f>
        <v>-113000</v>
      </c>
      <c r="I213" s="8"/>
    </row>
    <row r="214" spans="1:9">
      <c r="A214" s="40"/>
      <c r="B214" s="40"/>
      <c r="C214" s="284" t="s">
        <v>33</v>
      </c>
      <c r="D214" s="45" t="s">
        <v>32</v>
      </c>
      <c r="E214" s="44"/>
      <c r="F214" s="41">
        <f>'RAB DEKANAT'!L213</f>
        <v>100000</v>
      </c>
      <c r="G214" s="88"/>
      <c r="H214" s="39">
        <f t="shared" si="29"/>
        <v>100000</v>
      </c>
      <c r="I214" s="12"/>
    </row>
    <row r="215" spans="1:9">
      <c r="A215" s="399" t="s">
        <v>31</v>
      </c>
      <c r="B215" s="399"/>
      <c r="C215" s="399"/>
      <c r="D215" s="399"/>
      <c r="E215" s="399"/>
      <c r="F215" s="29">
        <f>SUM(F212:F214)</f>
        <v>500000</v>
      </c>
      <c r="G215" s="86">
        <f>SUM(G212:G214)</f>
        <v>518000</v>
      </c>
      <c r="H215" s="28">
        <f t="shared" si="27"/>
        <v>-18000</v>
      </c>
    </row>
    <row r="216" spans="1:9">
      <c r="A216" s="40"/>
      <c r="B216" s="40"/>
      <c r="C216" s="40"/>
      <c r="D216" s="40"/>
      <c r="E216" s="40"/>
      <c r="F216" s="41"/>
      <c r="G216" s="90"/>
      <c r="H216" s="39"/>
      <c r="I216" s="8"/>
    </row>
    <row r="217" spans="1:9">
      <c r="A217" s="40"/>
      <c r="B217" s="30">
        <v>14</v>
      </c>
      <c r="C217" s="43" t="s">
        <v>30</v>
      </c>
      <c r="D217" s="30"/>
      <c r="E217" s="43"/>
      <c r="F217" s="41"/>
      <c r="G217" s="88"/>
      <c r="H217" s="39"/>
      <c r="I217" s="8"/>
    </row>
    <row r="218" spans="1:9">
      <c r="A218" s="40"/>
      <c r="B218" s="40"/>
      <c r="C218" s="44" t="s">
        <v>29</v>
      </c>
      <c r="D218" s="40" t="s">
        <v>28</v>
      </c>
      <c r="E218" s="44"/>
      <c r="F218" s="41">
        <f>'RAB DEKANAT'!L217</f>
        <v>100000</v>
      </c>
      <c r="G218" s="90">
        <v>0</v>
      </c>
      <c r="H218" s="39">
        <f>F218-G218</f>
        <v>100000</v>
      </c>
      <c r="I218" s="8"/>
    </row>
    <row r="219" spans="1:9">
      <c r="A219" s="40"/>
      <c r="B219" s="40"/>
      <c r="C219" s="44" t="s">
        <v>27</v>
      </c>
      <c r="D219" s="40" t="s">
        <v>26</v>
      </c>
      <c r="E219" s="44"/>
      <c r="F219" s="41">
        <f>'RAB DEKANAT'!L218</f>
        <v>100000</v>
      </c>
      <c r="G219" s="88">
        <v>0</v>
      </c>
      <c r="H219" s="39">
        <f t="shared" ref="H219:H220" si="30">F219-G219</f>
        <v>100000</v>
      </c>
      <c r="I219" s="8"/>
    </row>
    <row r="220" spans="1:9">
      <c r="A220" s="40"/>
      <c r="B220" s="40"/>
      <c r="C220" s="44" t="s">
        <v>25</v>
      </c>
      <c r="D220" s="1" t="s">
        <v>357</v>
      </c>
      <c r="E220" s="44"/>
      <c r="F220" s="41">
        <f>'RAB DEKANAT'!L219</f>
        <v>100000</v>
      </c>
      <c r="G220" s="88">
        <v>0</v>
      </c>
      <c r="H220" s="39">
        <f t="shared" si="30"/>
        <v>100000</v>
      </c>
      <c r="I220" s="12"/>
    </row>
    <row r="221" spans="1:9">
      <c r="A221" s="399" t="s">
        <v>307</v>
      </c>
      <c r="B221" s="399"/>
      <c r="C221" s="399"/>
      <c r="D221" s="399"/>
      <c r="E221" s="399"/>
      <c r="F221" s="29">
        <f>SUM(F218:F220)</f>
        <v>300000</v>
      </c>
      <c r="G221" s="86">
        <f>SUM(G218:G220)</f>
        <v>0</v>
      </c>
      <c r="H221" s="28">
        <f t="shared" si="27"/>
        <v>300000</v>
      </c>
      <c r="I221" s="8"/>
    </row>
    <row r="222" spans="1:9">
      <c r="A222" s="40"/>
      <c r="B222" s="40"/>
      <c r="C222" s="44"/>
      <c r="D222" s="40"/>
      <c r="E222" s="44"/>
      <c r="F222" s="41"/>
      <c r="G222" s="88"/>
      <c r="H222" s="39"/>
      <c r="I222" s="8"/>
    </row>
    <row r="223" spans="1:9">
      <c r="A223" s="40"/>
      <c r="B223" s="30">
        <v>15</v>
      </c>
      <c r="C223" s="43" t="s">
        <v>24</v>
      </c>
      <c r="D223" s="30"/>
      <c r="E223" s="43"/>
      <c r="F223" s="41"/>
      <c r="G223" s="88"/>
      <c r="H223" s="39"/>
      <c r="I223" s="8"/>
    </row>
    <row r="224" spans="1:9">
      <c r="A224" s="40"/>
      <c r="B224" s="40"/>
      <c r="C224" s="44" t="s">
        <v>23</v>
      </c>
      <c r="D224" s="40" t="s">
        <v>22</v>
      </c>
      <c r="E224" s="44"/>
      <c r="F224" s="41">
        <f>'RAB DEKANAT'!L223</f>
        <v>60000</v>
      </c>
      <c r="G224" s="88">
        <v>0</v>
      </c>
      <c r="H224" s="39">
        <f>F224-G224</f>
        <v>60000</v>
      </c>
    </row>
    <row r="225" spans="1:9">
      <c r="A225" s="40"/>
      <c r="B225" s="40"/>
      <c r="C225" s="44" t="s">
        <v>21</v>
      </c>
      <c r="D225" s="40" t="s">
        <v>20</v>
      </c>
      <c r="E225" s="40"/>
      <c r="F225" s="41">
        <f>'RAB DEKANAT'!L224</f>
        <v>100000</v>
      </c>
      <c r="G225" s="88">
        <v>0</v>
      </c>
      <c r="H225" s="39">
        <f t="shared" ref="H225:H226" si="31">F225-G225</f>
        <v>100000</v>
      </c>
      <c r="I225" s="8"/>
    </row>
    <row r="226" spans="1:9">
      <c r="A226" s="40"/>
      <c r="B226" s="40"/>
      <c r="C226" s="44" t="s">
        <v>19</v>
      </c>
      <c r="D226" s="40" t="s">
        <v>358</v>
      </c>
      <c r="E226" s="44"/>
      <c r="F226" s="41">
        <f>'RAB DEKANAT'!L225</f>
        <v>100000</v>
      </c>
      <c r="G226" s="283">
        <v>0</v>
      </c>
      <c r="H226" s="39">
        <f t="shared" si="31"/>
        <v>100000</v>
      </c>
      <c r="I226" s="12"/>
    </row>
    <row r="227" spans="1:9">
      <c r="A227" s="399" t="s">
        <v>18</v>
      </c>
      <c r="B227" s="399"/>
      <c r="C227" s="399"/>
      <c r="D227" s="399"/>
      <c r="E227" s="399"/>
      <c r="F227" s="29">
        <f>SUM(F224:F226)</f>
        <v>260000</v>
      </c>
      <c r="G227" s="86">
        <f>SUM(G224:G226)</f>
        <v>0</v>
      </c>
      <c r="H227" s="28">
        <f t="shared" si="27"/>
        <v>260000</v>
      </c>
      <c r="I227" s="8"/>
    </row>
    <row r="228" spans="1:9">
      <c r="A228" s="40"/>
      <c r="B228" s="30"/>
      <c r="C228" s="44"/>
      <c r="D228" s="40"/>
      <c r="E228" s="44"/>
      <c r="F228" s="41"/>
      <c r="G228" s="88"/>
      <c r="H228" s="39"/>
      <c r="I228" s="8"/>
    </row>
    <row r="229" spans="1:9">
      <c r="A229" s="40"/>
      <c r="B229" s="30">
        <v>16</v>
      </c>
      <c r="C229" s="43" t="s">
        <v>17</v>
      </c>
      <c r="D229" s="30"/>
      <c r="E229" s="43"/>
      <c r="F229" s="41"/>
      <c r="G229" s="88"/>
      <c r="H229" s="39"/>
      <c r="I229" s="8"/>
    </row>
    <row r="230" spans="1:9">
      <c r="A230" s="40"/>
      <c r="B230" s="40"/>
      <c r="C230" s="44" t="s">
        <v>16</v>
      </c>
      <c r="D230" s="40" t="s">
        <v>15</v>
      </c>
      <c r="E230" s="44"/>
      <c r="F230" s="41">
        <f>'RAB DEKANAT'!L229</f>
        <v>300000</v>
      </c>
      <c r="G230" s="283">
        <v>339815</v>
      </c>
      <c r="H230" s="39">
        <f>F230-G230</f>
        <v>-39815</v>
      </c>
      <c r="I230" s="8"/>
    </row>
    <row r="231" spans="1:9">
      <c r="A231" s="40"/>
      <c r="B231" s="40"/>
      <c r="C231" s="44" t="s">
        <v>14</v>
      </c>
      <c r="D231" s="40" t="s">
        <v>359</v>
      </c>
      <c r="E231" s="44"/>
      <c r="F231" s="41">
        <f>'RAB DEKANAT'!L230</f>
        <v>100000</v>
      </c>
      <c r="G231" s="88">
        <v>0</v>
      </c>
      <c r="H231" s="39">
        <f>F231-G231</f>
        <v>100000</v>
      </c>
      <c r="I231" s="12"/>
    </row>
    <row r="232" spans="1:9">
      <c r="A232" s="399" t="s">
        <v>13</v>
      </c>
      <c r="B232" s="399"/>
      <c r="C232" s="399"/>
      <c r="D232" s="399"/>
      <c r="E232" s="399"/>
      <c r="F232" s="29">
        <f>SUM(F230:F231)</f>
        <v>400000</v>
      </c>
      <c r="G232" s="86">
        <f>SUM(G230:G231)</f>
        <v>339815</v>
      </c>
      <c r="H232" s="28">
        <f t="shared" ref="H232" si="32">SUM(F232-G232)</f>
        <v>60185</v>
      </c>
      <c r="I232" s="8"/>
    </row>
    <row r="233" spans="1:9">
      <c r="A233" s="40"/>
      <c r="B233" s="30"/>
      <c r="C233" s="44"/>
      <c r="D233" s="40"/>
      <c r="E233" s="44"/>
      <c r="F233" s="41"/>
      <c r="G233" s="88"/>
      <c r="H233" s="39"/>
      <c r="I233" s="8"/>
    </row>
    <row r="234" spans="1:9">
      <c r="A234" s="40"/>
      <c r="B234" s="30">
        <v>19</v>
      </c>
      <c r="C234" s="43" t="s">
        <v>769</v>
      </c>
      <c r="D234" s="30"/>
      <c r="E234" s="44"/>
      <c r="F234" s="41"/>
      <c r="G234" s="288"/>
      <c r="H234" s="39"/>
      <c r="I234" s="8"/>
    </row>
    <row r="235" spans="1:9">
      <c r="A235" s="40"/>
      <c r="B235" s="30"/>
      <c r="C235" s="44" t="s">
        <v>770</v>
      </c>
      <c r="D235" s="40" t="s">
        <v>778</v>
      </c>
      <c r="E235" s="44"/>
      <c r="F235" s="41"/>
      <c r="G235" s="288"/>
      <c r="H235" s="39"/>
      <c r="I235" s="8"/>
    </row>
    <row r="236" spans="1:9">
      <c r="A236" s="40"/>
      <c r="B236" s="30"/>
      <c r="C236" s="44"/>
      <c r="D236" s="37" t="s">
        <v>772</v>
      </c>
      <c r="E236" s="37" t="s">
        <v>12</v>
      </c>
      <c r="F236" s="41">
        <f>'RAB DEKANAT'!L235</f>
        <v>3200000</v>
      </c>
      <c r="G236" s="90">
        <v>1800000</v>
      </c>
      <c r="H236" s="39">
        <f>F236-G236</f>
        <v>1400000</v>
      </c>
      <c r="I236" s="8"/>
    </row>
    <row r="237" spans="1:9">
      <c r="A237" s="40"/>
      <c r="B237" s="30"/>
      <c r="C237" s="44"/>
      <c r="D237" s="37" t="s">
        <v>773</v>
      </c>
      <c r="E237" s="37" t="s">
        <v>10</v>
      </c>
      <c r="F237" s="41">
        <f>'RAB DEKANAT'!L236</f>
        <v>900000</v>
      </c>
      <c r="G237" s="283">
        <v>800000</v>
      </c>
      <c r="H237" s="39">
        <f t="shared" ref="H237:H240" si="33">F237-G237</f>
        <v>100000</v>
      </c>
      <c r="I237" s="31"/>
    </row>
    <row r="238" spans="1:9">
      <c r="A238" s="40"/>
      <c r="B238" s="30"/>
      <c r="C238" s="44"/>
      <c r="D238" s="289" t="s">
        <v>774</v>
      </c>
      <c r="E238" s="289" t="s">
        <v>9</v>
      </c>
      <c r="F238" s="41">
        <f>'RAB DEKANAT'!L237</f>
        <v>900000</v>
      </c>
      <c r="G238" s="283">
        <v>900000</v>
      </c>
      <c r="H238" s="39">
        <f t="shared" si="33"/>
        <v>0</v>
      </c>
      <c r="I238" s="8"/>
    </row>
    <row r="239" spans="1:9">
      <c r="A239" s="40"/>
      <c r="B239" s="30"/>
      <c r="C239" s="44" t="s">
        <v>0</v>
      </c>
      <c r="D239" s="37" t="s">
        <v>775</v>
      </c>
      <c r="E239" s="37" t="s">
        <v>7</v>
      </c>
      <c r="F239" s="41">
        <f>'RAB DEKANAT'!L238</f>
        <v>50000</v>
      </c>
      <c r="G239" s="90">
        <v>150000</v>
      </c>
      <c r="H239" s="39">
        <f t="shared" si="33"/>
        <v>-100000</v>
      </c>
      <c r="I239" s="8"/>
    </row>
    <row r="240" spans="1:9">
      <c r="A240" s="40"/>
      <c r="B240" s="30"/>
      <c r="C240" s="44"/>
      <c r="D240" s="290" t="s">
        <v>776</v>
      </c>
      <c r="E240" s="37" t="s">
        <v>5</v>
      </c>
      <c r="F240" s="41">
        <f>'RAB DEKANAT'!L239</f>
        <v>400000</v>
      </c>
      <c r="G240" s="283">
        <v>500000</v>
      </c>
      <c r="H240" s="39">
        <f t="shared" si="33"/>
        <v>-100000</v>
      </c>
      <c r="I240" s="8"/>
    </row>
    <row r="241" spans="1:9">
      <c r="A241" s="40"/>
      <c r="B241" s="30"/>
      <c r="C241" s="44" t="s">
        <v>771</v>
      </c>
      <c r="D241" s="37" t="s">
        <v>779</v>
      </c>
      <c r="E241" s="37"/>
      <c r="F241" s="41">
        <f>'RAB DEKANAT'!L240</f>
        <v>100000</v>
      </c>
      <c r="G241" s="288"/>
      <c r="H241" s="39">
        <f>F241-G241</f>
        <v>100000</v>
      </c>
      <c r="I241" s="291"/>
    </row>
    <row r="242" spans="1:9">
      <c r="A242" s="399" t="s">
        <v>782</v>
      </c>
      <c r="B242" s="399"/>
      <c r="C242" s="399"/>
      <c r="D242" s="399"/>
      <c r="E242" s="399"/>
      <c r="F242" s="292">
        <f>SUM(F236:F241)</f>
        <v>5550000</v>
      </c>
      <c r="G242" s="293">
        <f>SUM(G236:G241)</f>
        <v>4150000</v>
      </c>
      <c r="H242" s="28">
        <f>SUM(H236:H241)</f>
        <v>1400000</v>
      </c>
    </row>
    <row r="243" spans="1:9">
      <c r="C243" s="5"/>
      <c r="F243" s="50"/>
      <c r="G243" s="71"/>
      <c r="H243" s="22"/>
      <c r="I243" s="8"/>
    </row>
    <row r="244" spans="1:9">
      <c r="A244" s="8"/>
      <c r="B244" s="13" t="s">
        <v>1</v>
      </c>
      <c r="C244" s="25"/>
      <c r="D244" s="8"/>
      <c r="E244" s="25"/>
      <c r="F244" s="22"/>
      <c r="G244" s="91"/>
      <c r="H244" s="50"/>
    </row>
    <row r="245" spans="1:9">
      <c r="C245" s="5"/>
      <c r="F245" s="50"/>
      <c r="G245" s="71"/>
      <c r="H245" s="50"/>
    </row>
    <row r="246" spans="1:9">
      <c r="C246" s="5"/>
      <c r="F246" s="50"/>
      <c r="G246" s="71"/>
      <c r="H246" s="50"/>
    </row>
    <row r="247" spans="1:9">
      <c r="C247" s="5"/>
      <c r="F247" s="50"/>
      <c r="G247" s="71"/>
      <c r="H247" s="50"/>
    </row>
    <row r="248" spans="1:9">
      <c r="C248" s="5"/>
      <c r="F248" s="50"/>
      <c r="G248" s="71"/>
      <c r="H248" s="50"/>
    </row>
    <row r="249" spans="1:9">
      <c r="C249" s="5"/>
      <c r="F249" s="50"/>
      <c r="G249" s="71"/>
      <c r="H249" s="50"/>
    </row>
    <row r="250" spans="1:9">
      <c r="C250" s="5"/>
      <c r="F250" s="50"/>
      <c r="G250" s="71"/>
      <c r="H250" s="50"/>
    </row>
    <row r="251" spans="1:9">
      <c r="C251" s="5"/>
      <c r="F251" s="50"/>
      <c r="G251" s="71"/>
      <c r="H251" s="50"/>
    </row>
    <row r="252" spans="1:9">
      <c r="C252" s="5"/>
      <c r="E252" s="265" t="s">
        <v>239</v>
      </c>
      <c r="F252" s="397">
        <f>SUM(G37)</f>
        <v>31140000</v>
      </c>
      <c r="G252" s="398"/>
    </row>
    <row r="253" spans="1:9">
      <c r="C253" s="5"/>
      <c r="E253" s="265" t="s">
        <v>1</v>
      </c>
      <c r="F253" s="397">
        <f>G59+G129+G159+G196+G203+G209+G215+G221+G227+G232+G242</f>
        <v>29978865</v>
      </c>
      <c r="G253" s="398"/>
      <c r="I253" s="50"/>
    </row>
    <row r="254" spans="1:9">
      <c r="C254" s="5"/>
      <c r="E254" s="265" t="s">
        <v>308</v>
      </c>
      <c r="F254" s="397">
        <f>F252-F253</f>
        <v>1161135</v>
      </c>
      <c r="G254" s="398"/>
      <c r="I254" s="50"/>
    </row>
    <row r="255" spans="1:9">
      <c r="C255" s="5"/>
      <c r="G255" s="71"/>
    </row>
    <row r="256" spans="1:9">
      <c r="C256" s="5"/>
      <c r="G256" s="71"/>
    </row>
    <row r="257" spans="1:8">
      <c r="C257" s="5"/>
      <c r="G257" s="71"/>
    </row>
    <row r="258" spans="1:8">
      <c r="C258" s="5"/>
      <c r="G258" s="71"/>
    </row>
    <row r="259" spans="1:8">
      <c r="C259" s="5"/>
      <c r="G259" s="71"/>
    </row>
    <row r="260" spans="1:8">
      <c r="C260" s="5"/>
      <c r="G260" s="71"/>
      <c r="H260" s="50"/>
    </row>
    <row r="261" spans="1:8">
      <c r="C261" s="5"/>
      <c r="G261" s="71"/>
    </row>
    <row r="262" spans="1:8">
      <c r="C262" s="5"/>
      <c r="G262" s="71"/>
    </row>
    <row r="263" spans="1:8">
      <c r="C263" s="5"/>
      <c r="G263" s="71"/>
      <c r="H263" s="50"/>
    </row>
    <row r="264" spans="1:8">
      <c r="A264" s="8"/>
      <c r="B264" s="8"/>
    </row>
    <row r="265" spans="1:8">
      <c r="C265" s="52"/>
      <c r="D265" s="53"/>
      <c r="E265" s="53"/>
    </row>
    <row r="266" spans="1:8">
      <c r="B266" s="53"/>
    </row>
    <row r="267" spans="1:8">
      <c r="H267" s="54"/>
    </row>
    <row r="268" spans="1:8">
      <c r="E268" s="13"/>
      <c r="F268" s="54"/>
      <c r="G268" s="54"/>
      <c r="H268" s="54"/>
    </row>
    <row r="269" spans="1:8">
      <c r="E269" s="13"/>
      <c r="F269" s="54"/>
      <c r="G269" s="54"/>
      <c r="H269" s="54"/>
    </row>
    <row r="270" spans="1:8">
      <c r="E270" s="13"/>
      <c r="F270" s="54"/>
      <c r="G270" s="54"/>
    </row>
  </sheetData>
  <mergeCells count="18">
    <mergeCell ref="A209:E209"/>
    <mergeCell ref="A7:H7"/>
    <mergeCell ref="A8:H8"/>
    <mergeCell ref="A9:H9"/>
    <mergeCell ref="A10:H10"/>
    <mergeCell ref="A37:E37"/>
    <mergeCell ref="B59:E59"/>
    <mergeCell ref="A129:E129"/>
    <mergeCell ref="A159:E159"/>
    <mergeCell ref="A203:E203"/>
    <mergeCell ref="F253:G253"/>
    <mergeCell ref="F254:G254"/>
    <mergeCell ref="A215:E215"/>
    <mergeCell ref="A221:E221"/>
    <mergeCell ref="A227:E227"/>
    <mergeCell ref="A232:E232"/>
    <mergeCell ref="A242:E242"/>
    <mergeCell ref="F252:G252"/>
  </mergeCells>
  <phoneticPr fontId="23" type="noConversion"/>
  <pageMargins left="0.70866141732283472" right="0.70866141732283472" top="0.74803149606299213" bottom="0.74803149606299213" header="0.31496062992125984" footer="0.31496062992125984"/>
  <pageSetup paperSize="256" scale="62" fitToHeight="0" orientation="portrait" horizontalDpi="4294967294" verticalDpi="4294967294"/>
  <headerFooter>
    <oddHeader>&amp;C&amp;G</oddHeader>
    <oddFooter>&amp;C&amp;G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91"/>
  <sheetViews>
    <sheetView zoomScale="70" zoomScaleNormal="70" zoomScalePageLayoutView="80" workbookViewId="0">
      <selection activeCell="D12" sqref="D12"/>
    </sheetView>
  </sheetViews>
  <sheetFormatPr defaultColWidth="12.42578125" defaultRowHeight="15.75"/>
  <cols>
    <col min="1" max="1" width="32.85546875" style="252" customWidth="1"/>
    <col min="2" max="2" width="10.140625" style="252" customWidth="1"/>
    <col min="3" max="3" width="9.5703125" style="252" customWidth="1"/>
    <col min="4" max="4" width="5.85546875" style="252" customWidth="1"/>
    <col min="5" max="5" width="11.42578125" style="252" customWidth="1"/>
    <col min="6" max="6" width="69.5703125" style="252" customWidth="1"/>
    <col min="7" max="7" width="15.140625" style="252" customWidth="1"/>
    <col min="8" max="8" width="13.140625" style="32" bestFit="1" customWidth="1"/>
    <col min="9" max="16384" width="12.42578125" style="32"/>
  </cols>
  <sheetData>
    <row r="1" spans="2:7" ht="15.75" customHeight="1">
      <c r="B1" s="408" t="s">
        <v>309</v>
      </c>
      <c r="C1" s="408"/>
      <c r="D1" s="408"/>
      <c r="E1" s="408"/>
      <c r="F1" s="408"/>
      <c r="G1" s="408"/>
    </row>
    <row r="2" spans="2:7" s="198" customFormat="1" ht="15" customHeight="1">
      <c r="B2" s="340" t="s">
        <v>361</v>
      </c>
      <c r="C2" s="340"/>
      <c r="D2" s="340"/>
      <c r="E2" s="340"/>
      <c r="F2" s="340"/>
      <c r="G2" s="340"/>
    </row>
    <row r="3" spans="2:7" ht="15.75" customHeight="1">
      <c r="B3" s="409" t="s">
        <v>281</v>
      </c>
      <c r="C3" s="409"/>
      <c r="D3" s="409"/>
      <c r="E3" s="409"/>
      <c r="F3" s="409"/>
      <c r="G3" s="409"/>
    </row>
    <row r="4" spans="2:7" ht="15.75" customHeight="1">
      <c r="B4" s="408" t="s">
        <v>360</v>
      </c>
      <c r="C4" s="408"/>
      <c r="D4" s="408"/>
      <c r="E4" s="408"/>
      <c r="F4" s="408"/>
      <c r="G4" s="408"/>
    </row>
    <row r="5" spans="2:7" ht="15.75" customHeight="1">
      <c r="B5" s="266"/>
      <c r="C5" s="266"/>
      <c r="D5" s="266"/>
      <c r="E5" s="266"/>
      <c r="G5" s="266"/>
    </row>
    <row r="6" spans="2:7">
      <c r="B6" s="410"/>
      <c r="C6" s="410"/>
      <c r="D6" s="410"/>
      <c r="E6" s="410"/>
      <c r="F6" s="410"/>
      <c r="G6" s="410"/>
    </row>
    <row r="7" spans="2:7" ht="15" customHeight="1">
      <c r="B7" s="411" t="s">
        <v>310</v>
      </c>
      <c r="C7" s="403" t="s">
        <v>311</v>
      </c>
      <c r="D7" s="404"/>
      <c r="E7" s="411" t="s">
        <v>312</v>
      </c>
      <c r="F7" s="411" t="s">
        <v>313</v>
      </c>
      <c r="G7" s="411" t="s">
        <v>314</v>
      </c>
    </row>
    <row r="8" spans="2:7">
      <c r="B8" s="412"/>
      <c r="C8" s="413"/>
      <c r="D8" s="414"/>
      <c r="E8" s="417"/>
      <c r="F8" s="412"/>
      <c r="G8" s="417"/>
    </row>
    <row r="9" spans="2:7">
      <c r="B9" s="253" t="s">
        <v>204</v>
      </c>
      <c r="C9" s="415"/>
      <c r="D9" s="416"/>
      <c r="E9" s="412"/>
      <c r="F9" s="271" t="s">
        <v>315</v>
      </c>
      <c r="G9" s="412"/>
    </row>
    <row r="10" spans="2:7" s="254" customFormat="1">
      <c r="B10" s="272" t="s">
        <v>204</v>
      </c>
      <c r="C10" s="220" t="s">
        <v>297</v>
      </c>
      <c r="D10" s="321">
        <v>30</v>
      </c>
      <c r="E10" s="324">
        <v>4</v>
      </c>
      <c r="F10" s="216" t="s">
        <v>498</v>
      </c>
      <c r="G10" s="273">
        <v>6000</v>
      </c>
    </row>
    <row r="11" spans="2:7" s="34" customFormat="1">
      <c r="B11" s="272" t="s">
        <v>204</v>
      </c>
      <c r="C11" s="220" t="s">
        <v>298</v>
      </c>
      <c r="D11" s="321">
        <v>13</v>
      </c>
      <c r="E11" s="324">
        <v>8</v>
      </c>
      <c r="F11" s="216" t="s">
        <v>508</v>
      </c>
      <c r="G11" s="274">
        <v>5000</v>
      </c>
    </row>
    <row r="12" spans="2:7" s="34" customFormat="1">
      <c r="B12" s="272" t="s">
        <v>204</v>
      </c>
      <c r="C12" s="220" t="s">
        <v>298</v>
      </c>
      <c r="D12" s="321">
        <v>16</v>
      </c>
      <c r="E12" s="324">
        <v>13</v>
      </c>
      <c r="F12" s="216" t="s">
        <v>768</v>
      </c>
      <c r="G12" s="274">
        <v>5000</v>
      </c>
    </row>
    <row r="13" spans="2:7" s="34" customFormat="1">
      <c r="B13" s="272" t="s">
        <v>204</v>
      </c>
      <c r="C13" s="220" t="s">
        <v>299</v>
      </c>
      <c r="D13" s="217">
        <v>3</v>
      </c>
      <c r="E13" s="324">
        <v>39</v>
      </c>
      <c r="F13" s="77" t="s">
        <v>726</v>
      </c>
      <c r="G13" s="275">
        <v>10000</v>
      </c>
    </row>
    <row r="14" spans="2:7" s="34" customFormat="1">
      <c r="B14" s="272" t="s">
        <v>204</v>
      </c>
      <c r="C14" s="220" t="s">
        <v>299</v>
      </c>
      <c r="D14" s="321">
        <v>10</v>
      </c>
      <c r="E14" s="324">
        <v>44</v>
      </c>
      <c r="F14" s="216" t="s">
        <v>560</v>
      </c>
      <c r="G14" s="274">
        <v>7000</v>
      </c>
    </row>
    <row r="15" spans="2:7" s="34" customFormat="1">
      <c r="B15" s="272" t="s">
        <v>204</v>
      </c>
      <c r="C15" s="220" t="s">
        <v>299</v>
      </c>
      <c r="D15" s="217">
        <v>25</v>
      </c>
      <c r="E15" s="324">
        <v>125</v>
      </c>
      <c r="F15" s="77" t="s">
        <v>384</v>
      </c>
      <c r="G15" s="276">
        <v>12000</v>
      </c>
    </row>
    <row r="16" spans="2:7" s="34" customFormat="1">
      <c r="B16" s="272" t="s">
        <v>204</v>
      </c>
      <c r="C16" s="220" t="s">
        <v>299</v>
      </c>
      <c r="D16" s="217">
        <v>25</v>
      </c>
      <c r="E16" s="324">
        <v>126</v>
      </c>
      <c r="F16" s="77" t="s">
        <v>619</v>
      </c>
      <c r="G16" s="276">
        <f>36*600</f>
        <v>21600</v>
      </c>
    </row>
    <row r="17" spans="1:8" s="34" customFormat="1">
      <c r="B17" s="272" t="s">
        <v>204</v>
      </c>
      <c r="C17" s="217" t="s">
        <v>496</v>
      </c>
      <c r="D17" s="241">
        <v>1</v>
      </c>
      <c r="E17" s="324">
        <v>175</v>
      </c>
      <c r="F17" s="240" t="s">
        <v>620</v>
      </c>
      <c r="G17" s="276">
        <v>3500</v>
      </c>
    </row>
    <row r="18" spans="1:8" s="34" customFormat="1">
      <c r="B18" s="272" t="s">
        <v>204</v>
      </c>
      <c r="C18" s="217" t="s">
        <v>496</v>
      </c>
      <c r="D18" s="241">
        <v>1</v>
      </c>
      <c r="E18" s="324">
        <v>175</v>
      </c>
      <c r="F18" s="240" t="s">
        <v>621</v>
      </c>
      <c r="G18" s="276">
        <v>25000</v>
      </c>
    </row>
    <row r="19" spans="1:8" s="34" customFormat="1">
      <c r="B19" s="272" t="s">
        <v>204</v>
      </c>
      <c r="C19" s="217" t="s">
        <v>496</v>
      </c>
      <c r="D19" s="217">
        <v>2</v>
      </c>
      <c r="E19" s="324">
        <v>177</v>
      </c>
      <c r="F19" s="240" t="s">
        <v>703</v>
      </c>
      <c r="G19" s="276">
        <f>3*5000</f>
        <v>15000</v>
      </c>
    </row>
    <row r="20" spans="1:8">
      <c r="B20" s="255"/>
      <c r="C20" s="255"/>
      <c r="D20" s="255"/>
      <c r="E20" s="255"/>
      <c r="F20" s="256" t="s">
        <v>316</v>
      </c>
      <c r="G20" s="257">
        <f>SUM(G10:G19)</f>
        <v>110100</v>
      </c>
    </row>
    <row r="21" spans="1:8">
      <c r="A21" s="407"/>
      <c r="B21" s="407"/>
      <c r="C21" s="407"/>
      <c r="D21" s="407"/>
      <c r="E21" s="407"/>
      <c r="F21" s="407"/>
      <c r="G21" s="407"/>
    </row>
    <row r="22" spans="1:8">
      <c r="A22" s="407"/>
      <c r="B22" s="407"/>
      <c r="C22" s="407"/>
      <c r="D22" s="407"/>
      <c r="E22" s="407"/>
      <c r="F22" s="407"/>
      <c r="G22" s="407"/>
    </row>
    <row r="23" spans="1:8" s="35" customFormat="1" ht="15" customHeight="1">
      <c r="A23" s="407"/>
      <c r="B23" s="407"/>
      <c r="C23" s="407"/>
      <c r="D23" s="407"/>
      <c r="E23" s="407"/>
      <c r="F23" s="407"/>
      <c r="G23" s="407"/>
    </row>
    <row r="24" spans="1:8" s="36" customFormat="1" ht="31.5" customHeight="1">
      <c r="A24" s="258"/>
      <c r="B24" s="253" t="s">
        <v>94</v>
      </c>
      <c r="C24" s="403" t="s">
        <v>311</v>
      </c>
      <c r="D24" s="404"/>
      <c r="E24" s="259" t="s">
        <v>312</v>
      </c>
      <c r="F24" s="256" t="s">
        <v>317</v>
      </c>
      <c r="G24" s="259" t="s">
        <v>314</v>
      </c>
    </row>
    <row r="25" spans="1:8">
      <c r="A25" s="337"/>
      <c r="B25" s="233" t="s">
        <v>318</v>
      </c>
      <c r="C25" s="220" t="s">
        <v>298</v>
      </c>
      <c r="D25" s="321">
        <v>14</v>
      </c>
      <c r="E25" s="324">
        <v>10</v>
      </c>
      <c r="F25" s="325" t="s">
        <v>510</v>
      </c>
      <c r="G25" s="260">
        <v>60000</v>
      </c>
    </row>
    <row r="26" spans="1:8">
      <c r="A26" s="337"/>
      <c r="B26" s="233" t="s">
        <v>318</v>
      </c>
      <c r="C26" s="220" t="s">
        <v>298</v>
      </c>
      <c r="D26" s="321">
        <v>25</v>
      </c>
      <c r="E26" s="324">
        <v>25</v>
      </c>
      <c r="F26" s="325" t="s">
        <v>724</v>
      </c>
      <c r="G26" s="260">
        <v>22000</v>
      </c>
    </row>
    <row r="27" spans="1:8">
      <c r="A27" s="337"/>
      <c r="B27" s="233" t="s">
        <v>319</v>
      </c>
      <c r="C27" s="220" t="s">
        <v>298</v>
      </c>
      <c r="D27" s="321">
        <v>14</v>
      </c>
      <c r="E27" s="324">
        <v>10</v>
      </c>
      <c r="F27" s="325" t="s">
        <v>511</v>
      </c>
      <c r="G27" s="260">
        <f>9*4000</f>
        <v>36000</v>
      </c>
    </row>
    <row r="28" spans="1:8" s="35" customFormat="1">
      <c r="A28" s="337"/>
      <c r="B28" s="233" t="s">
        <v>319</v>
      </c>
      <c r="C28" s="220" t="s">
        <v>299</v>
      </c>
      <c r="D28" s="321">
        <v>10</v>
      </c>
      <c r="E28" s="324">
        <v>45</v>
      </c>
      <c r="F28" s="325" t="s">
        <v>561</v>
      </c>
      <c r="G28" s="260">
        <v>28000</v>
      </c>
      <c r="H28" s="268"/>
    </row>
    <row r="29" spans="1:8">
      <c r="A29" s="337"/>
      <c r="B29" s="233" t="s">
        <v>320</v>
      </c>
      <c r="C29" s="220" t="s">
        <v>298</v>
      </c>
      <c r="D29" s="321">
        <v>14</v>
      </c>
      <c r="E29" s="324">
        <v>10</v>
      </c>
      <c r="F29" s="325" t="s">
        <v>512</v>
      </c>
      <c r="G29" s="260">
        <f>1*8000</f>
        <v>8000</v>
      </c>
    </row>
    <row r="30" spans="1:8">
      <c r="A30" s="337"/>
      <c r="B30" s="233" t="s">
        <v>321</v>
      </c>
      <c r="C30" s="220" t="s">
        <v>298</v>
      </c>
      <c r="D30" s="321">
        <v>14</v>
      </c>
      <c r="E30" s="324">
        <v>10</v>
      </c>
      <c r="F30" s="325" t="s">
        <v>513</v>
      </c>
      <c r="G30" s="260">
        <f>2*85000</f>
        <v>170000</v>
      </c>
      <c r="H30" s="269"/>
    </row>
    <row r="31" spans="1:8">
      <c r="A31" s="337"/>
      <c r="B31" s="233" t="s">
        <v>321</v>
      </c>
      <c r="C31" s="220" t="s">
        <v>298</v>
      </c>
      <c r="D31" s="321">
        <v>18</v>
      </c>
      <c r="E31" s="324">
        <v>16</v>
      </c>
      <c r="F31" s="325" t="s">
        <v>716</v>
      </c>
      <c r="G31" s="260">
        <v>100000</v>
      </c>
    </row>
    <row r="32" spans="1:8" s="47" customFormat="1">
      <c r="A32" s="337"/>
      <c r="B32" s="233" t="s">
        <v>322</v>
      </c>
      <c r="C32" s="220" t="s">
        <v>298</v>
      </c>
      <c r="D32" s="321">
        <v>25</v>
      </c>
      <c r="E32" s="324">
        <v>26</v>
      </c>
      <c r="F32" s="325" t="s">
        <v>531</v>
      </c>
      <c r="G32" s="260">
        <v>7000</v>
      </c>
    </row>
    <row r="33" spans="1:8" s="47" customFormat="1">
      <c r="A33" s="337"/>
      <c r="B33" s="233" t="s">
        <v>323</v>
      </c>
      <c r="C33" s="220" t="s">
        <v>299</v>
      </c>
      <c r="D33" s="321">
        <v>2</v>
      </c>
      <c r="E33" s="324">
        <v>35</v>
      </c>
      <c r="F33" s="325" t="s">
        <v>546</v>
      </c>
      <c r="G33" s="260">
        <v>24000</v>
      </c>
    </row>
    <row r="34" spans="1:8" s="47" customFormat="1">
      <c r="A34" s="337"/>
      <c r="B34" s="233" t="s">
        <v>324</v>
      </c>
      <c r="C34" s="220" t="s">
        <v>299</v>
      </c>
      <c r="D34" s="321">
        <v>2</v>
      </c>
      <c r="E34" s="324">
        <v>35</v>
      </c>
      <c r="F34" s="325" t="s">
        <v>547</v>
      </c>
      <c r="G34" s="260">
        <v>30000</v>
      </c>
    </row>
    <row r="35" spans="1:8" s="47" customFormat="1">
      <c r="A35" s="337"/>
      <c r="B35" s="233" t="s">
        <v>325</v>
      </c>
      <c r="C35" s="220" t="s">
        <v>299</v>
      </c>
      <c r="D35" s="321">
        <v>2</v>
      </c>
      <c r="E35" s="324">
        <v>36</v>
      </c>
      <c r="F35" s="325" t="s">
        <v>548</v>
      </c>
      <c r="G35" s="261">
        <v>6900</v>
      </c>
    </row>
    <row r="36" spans="1:8">
      <c r="A36" s="337"/>
      <c r="B36" s="233" t="s">
        <v>326</v>
      </c>
      <c r="C36" s="220" t="s">
        <v>299</v>
      </c>
      <c r="D36" s="321">
        <v>2</v>
      </c>
      <c r="E36" s="324">
        <v>36</v>
      </c>
      <c r="F36" s="325" t="s">
        <v>549</v>
      </c>
      <c r="G36" s="260">
        <v>13500</v>
      </c>
    </row>
    <row r="37" spans="1:8" s="35" customFormat="1">
      <c r="A37" s="337"/>
      <c r="B37" s="233" t="s">
        <v>327</v>
      </c>
      <c r="C37" s="220" t="s">
        <v>299</v>
      </c>
      <c r="D37" s="321">
        <v>10</v>
      </c>
      <c r="E37" s="324">
        <v>46</v>
      </c>
      <c r="F37" s="325" t="s">
        <v>502</v>
      </c>
      <c r="G37" s="260">
        <v>16000</v>
      </c>
    </row>
    <row r="38" spans="1:8" s="35" customFormat="1">
      <c r="A38" s="337"/>
      <c r="B38" s="233" t="s">
        <v>328</v>
      </c>
      <c r="C38" s="220" t="s">
        <v>299</v>
      </c>
      <c r="D38" s="321">
        <v>11</v>
      </c>
      <c r="E38" s="324">
        <v>51</v>
      </c>
      <c r="F38" s="325" t="s">
        <v>568</v>
      </c>
      <c r="G38" s="260">
        <v>14900</v>
      </c>
      <c r="H38" s="268"/>
    </row>
    <row r="39" spans="1:8" s="35" customFormat="1">
      <c r="A39" s="337"/>
      <c r="B39" s="233" t="s">
        <v>328</v>
      </c>
      <c r="C39" s="220" t="s">
        <v>299</v>
      </c>
      <c r="D39" s="321">
        <v>11</v>
      </c>
      <c r="E39" s="324">
        <v>51</v>
      </c>
      <c r="F39" s="325" t="s">
        <v>569</v>
      </c>
      <c r="G39" s="260">
        <v>13900</v>
      </c>
    </row>
    <row r="40" spans="1:8" s="35" customFormat="1">
      <c r="A40" s="337"/>
      <c r="B40" s="233" t="s">
        <v>329</v>
      </c>
      <c r="C40" s="220" t="s">
        <v>299</v>
      </c>
      <c r="D40" s="217">
        <v>11</v>
      </c>
      <c r="E40" s="324">
        <v>52</v>
      </c>
      <c r="F40" s="326" t="s">
        <v>573</v>
      </c>
      <c r="G40" s="260">
        <v>40000</v>
      </c>
      <c r="H40" s="268"/>
    </row>
    <row r="41" spans="1:8">
      <c r="A41" s="337"/>
      <c r="B41" s="233" t="s">
        <v>329</v>
      </c>
      <c r="C41" s="220" t="s">
        <v>299</v>
      </c>
      <c r="D41" s="217">
        <v>23</v>
      </c>
      <c r="E41" s="324">
        <v>111</v>
      </c>
      <c r="F41" s="326" t="s">
        <v>752</v>
      </c>
      <c r="G41" s="260">
        <v>36000</v>
      </c>
    </row>
    <row r="42" spans="1:8">
      <c r="A42" s="337"/>
      <c r="B42" s="233" t="s">
        <v>329</v>
      </c>
      <c r="C42" s="220" t="s">
        <v>299</v>
      </c>
      <c r="D42" s="217">
        <v>24</v>
      </c>
      <c r="E42" s="327">
        <v>115</v>
      </c>
      <c r="F42" s="326" t="s">
        <v>763</v>
      </c>
      <c r="G42" s="328">
        <v>24000</v>
      </c>
    </row>
    <row r="43" spans="1:8">
      <c r="A43" s="337"/>
      <c r="B43" s="233" t="s">
        <v>329</v>
      </c>
      <c r="C43" s="220" t="s">
        <v>299</v>
      </c>
      <c r="D43" s="217">
        <v>25</v>
      </c>
      <c r="E43" s="324">
        <v>167</v>
      </c>
      <c r="F43" s="326" t="s">
        <v>617</v>
      </c>
      <c r="G43" s="260">
        <v>28000</v>
      </c>
    </row>
    <row r="44" spans="1:8" s="35" customFormat="1">
      <c r="A44" s="337"/>
      <c r="B44" s="233" t="s">
        <v>330</v>
      </c>
      <c r="C44" s="220" t="s">
        <v>299</v>
      </c>
      <c r="D44" s="321">
        <v>12</v>
      </c>
      <c r="E44" s="324">
        <v>62</v>
      </c>
      <c r="F44" s="325" t="s">
        <v>581</v>
      </c>
      <c r="G44" s="226">
        <v>28800</v>
      </c>
    </row>
    <row r="45" spans="1:8" s="35" customFormat="1">
      <c r="A45" s="337"/>
      <c r="B45" s="233" t="s">
        <v>331</v>
      </c>
      <c r="C45" s="220" t="s">
        <v>299</v>
      </c>
      <c r="D45" s="321">
        <v>12</v>
      </c>
      <c r="E45" s="324">
        <v>62</v>
      </c>
      <c r="F45" s="325" t="s">
        <v>582</v>
      </c>
      <c r="G45" s="226">
        <v>23900</v>
      </c>
    </row>
    <row r="46" spans="1:8" s="35" customFormat="1">
      <c r="A46" s="337"/>
      <c r="B46" s="233" t="s">
        <v>332</v>
      </c>
      <c r="C46" s="220" t="s">
        <v>299</v>
      </c>
      <c r="D46" s="321">
        <v>12</v>
      </c>
      <c r="E46" s="324">
        <v>63</v>
      </c>
      <c r="F46" s="325" t="s">
        <v>588</v>
      </c>
      <c r="G46" s="248">
        <v>15500</v>
      </c>
    </row>
    <row r="47" spans="1:8" s="35" customFormat="1">
      <c r="A47" s="337"/>
      <c r="B47" s="233" t="s">
        <v>481</v>
      </c>
      <c r="C47" s="220" t="s">
        <v>299</v>
      </c>
      <c r="D47" s="321">
        <v>12</v>
      </c>
      <c r="E47" s="324">
        <v>63</v>
      </c>
      <c r="F47" s="325" t="s">
        <v>589</v>
      </c>
      <c r="G47" s="248">
        <v>14500</v>
      </c>
      <c r="H47" s="263"/>
    </row>
    <row r="48" spans="1:8" s="35" customFormat="1">
      <c r="A48" s="337"/>
      <c r="B48" s="233" t="s">
        <v>493</v>
      </c>
      <c r="C48" s="220" t="s">
        <v>299</v>
      </c>
      <c r="D48" s="321">
        <v>12</v>
      </c>
      <c r="E48" s="324">
        <v>63</v>
      </c>
      <c r="F48" s="325" t="s">
        <v>590</v>
      </c>
      <c r="G48" s="248">
        <v>8400</v>
      </c>
    </row>
    <row r="49" spans="1:7" ht="16.5" customHeight="1">
      <c r="A49" s="337"/>
      <c r="B49" s="233" t="s">
        <v>494</v>
      </c>
      <c r="C49" s="220" t="s">
        <v>299</v>
      </c>
      <c r="D49" s="217">
        <v>24</v>
      </c>
      <c r="E49" s="327">
        <v>116</v>
      </c>
      <c r="F49" s="205" t="s">
        <v>808</v>
      </c>
      <c r="G49" s="329">
        <v>14500</v>
      </c>
    </row>
    <row r="50" spans="1:7">
      <c r="B50" s="255"/>
      <c r="C50" s="255"/>
      <c r="D50" s="255"/>
      <c r="E50" s="255"/>
      <c r="F50" s="256" t="s">
        <v>333</v>
      </c>
      <c r="G50" s="257">
        <f>SUM(G25:G49)</f>
        <v>783800</v>
      </c>
    </row>
    <row r="51" spans="1:7">
      <c r="A51" s="407"/>
      <c r="B51" s="407"/>
      <c r="C51" s="407"/>
      <c r="D51" s="407"/>
      <c r="E51" s="407"/>
      <c r="F51" s="407"/>
      <c r="G51" s="407"/>
    </row>
    <row r="52" spans="1:7">
      <c r="A52" s="407"/>
      <c r="B52" s="407"/>
      <c r="C52" s="407"/>
      <c r="D52" s="407"/>
      <c r="E52" s="407"/>
      <c r="F52" s="407"/>
      <c r="G52" s="407"/>
    </row>
    <row r="53" spans="1:7">
      <c r="A53" s="407"/>
      <c r="B53" s="407"/>
      <c r="C53" s="407"/>
      <c r="D53" s="407"/>
      <c r="E53" s="407"/>
      <c r="F53" s="407"/>
      <c r="G53" s="407"/>
    </row>
    <row r="54" spans="1:7" ht="39" customHeight="1">
      <c r="B54" s="253" t="s">
        <v>58</v>
      </c>
      <c r="C54" s="405" t="s">
        <v>311</v>
      </c>
      <c r="D54" s="406"/>
      <c r="E54" s="259" t="s">
        <v>312</v>
      </c>
      <c r="F54" s="256" t="s">
        <v>334</v>
      </c>
      <c r="G54" s="277" t="s">
        <v>335</v>
      </c>
    </row>
    <row r="55" spans="1:7" ht="39" customHeight="1">
      <c r="B55" s="278" t="s">
        <v>58</v>
      </c>
      <c r="C55" s="220" t="s">
        <v>298</v>
      </c>
      <c r="D55" s="321">
        <v>17</v>
      </c>
      <c r="E55" s="215">
        <v>15</v>
      </c>
      <c r="F55" s="216" t="s">
        <v>698</v>
      </c>
      <c r="G55" s="274">
        <v>3000</v>
      </c>
    </row>
    <row r="56" spans="1:7" ht="39" customHeight="1">
      <c r="B56" s="278" t="s">
        <v>58</v>
      </c>
      <c r="C56" s="220" t="s">
        <v>298</v>
      </c>
      <c r="D56" s="321">
        <v>17</v>
      </c>
      <c r="E56" s="215">
        <v>15</v>
      </c>
      <c r="F56" s="216" t="s">
        <v>622</v>
      </c>
      <c r="G56" s="274">
        <v>2000</v>
      </c>
    </row>
    <row r="57" spans="1:7" ht="18" customHeight="1">
      <c r="B57" s="278" t="s">
        <v>58</v>
      </c>
      <c r="C57" s="220" t="s">
        <v>298</v>
      </c>
      <c r="D57" s="321">
        <v>17</v>
      </c>
      <c r="E57" s="215">
        <v>15</v>
      </c>
      <c r="F57" s="216" t="s">
        <v>623</v>
      </c>
      <c r="G57" s="273">
        <v>10000</v>
      </c>
    </row>
    <row r="58" spans="1:7">
      <c r="B58" s="278" t="s">
        <v>58</v>
      </c>
      <c r="C58" s="220" t="s">
        <v>298</v>
      </c>
      <c r="D58" s="321">
        <v>18</v>
      </c>
      <c r="E58" s="215">
        <v>18</v>
      </c>
      <c r="F58" s="216" t="s">
        <v>624</v>
      </c>
      <c r="G58" s="274">
        <v>4000</v>
      </c>
    </row>
    <row r="59" spans="1:7">
      <c r="B59" s="278" t="s">
        <v>58</v>
      </c>
      <c r="C59" s="220" t="s">
        <v>298</v>
      </c>
      <c r="D59" s="321">
        <v>18</v>
      </c>
      <c r="E59" s="215">
        <v>18</v>
      </c>
      <c r="F59" s="216" t="s">
        <v>625</v>
      </c>
      <c r="G59" s="274">
        <v>2500</v>
      </c>
    </row>
    <row r="60" spans="1:7">
      <c r="B60" s="278" t="s">
        <v>58</v>
      </c>
      <c r="C60" s="220" t="s">
        <v>298</v>
      </c>
      <c r="D60" s="321">
        <v>18</v>
      </c>
      <c r="E60" s="215">
        <v>18</v>
      </c>
      <c r="F60" s="216" t="s">
        <v>611</v>
      </c>
      <c r="G60" s="274">
        <v>15000</v>
      </c>
    </row>
    <row r="61" spans="1:7">
      <c r="B61" s="278" t="s">
        <v>58</v>
      </c>
      <c r="C61" s="220" t="s">
        <v>299</v>
      </c>
      <c r="D61" s="321">
        <v>2</v>
      </c>
      <c r="E61" s="215">
        <v>37</v>
      </c>
      <c r="F61" s="216" t="s">
        <v>550</v>
      </c>
      <c r="G61" s="273">
        <v>9000</v>
      </c>
    </row>
    <row r="62" spans="1:7">
      <c r="B62" s="278" t="s">
        <v>58</v>
      </c>
      <c r="C62" s="220" t="s">
        <v>299</v>
      </c>
      <c r="D62" s="321">
        <v>2</v>
      </c>
      <c r="E62" s="215">
        <v>37</v>
      </c>
      <c r="F62" s="216" t="s">
        <v>551</v>
      </c>
      <c r="G62" s="273">
        <v>3000</v>
      </c>
    </row>
    <row r="63" spans="1:7">
      <c r="B63" s="278" t="s">
        <v>58</v>
      </c>
      <c r="C63" s="220" t="s">
        <v>299</v>
      </c>
      <c r="D63" s="321">
        <v>2</v>
      </c>
      <c r="E63" s="215">
        <v>37</v>
      </c>
      <c r="F63" s="216" t="s">
        <v>552</v>
      </c>
      <c r="G63" s="273">
        <f>20*500</f>
        <v>10000</v>
      </c>
    </row>
    <row r="64" spans="1:7">
      <c r="B64" s="278" t="s">
        <v>58</v>
      </c>
      <c r="C64" s="220" t="s">
        <v>299</v>
      </c>
      <c r="D64" s="321">
        <v>10</v>
      </c>
      <c r="E64" s="215">
        <v>47</v>
      </c>
      <c r="F64" s="216" t="s">
        <v>562</v>
      </c>
      <c r="G64" s="273">
        <v>6000</v>
      </c>
    </row>
    <row r="65" spans="1:7">
      <c r="B65" s="278" t="s">
        <v>58</v>
      </c>
      <c r="C65" s="220" t="s">
        <v>299</v>
      </c>
      <c r="D65" s="321">
        <v>11</v>
      </c>
      <c r="E65" s="215">
        <v>53</v>
      </c>
      <c r="F65" s="216" t="s">
        <v>565</v>
      </c>
      <c r="G65" s="273">
        <f>20*500</f>
        <v>10000</v>
      </c>
    </row>
    <row r="66" spans="1:7">
      <c r="B66" s="278" t="s">
        <v>58</v>
      </c>
      <c r="C66" s="220" t="s">
        <v>299</v>
      </c>
      <c r="D66" s="321">
        <v>11</v>
      </c>
      <c r="E66" s="215">
        <v>53</v>
      </c>
      <c r="F66" s="216" t="s">
        <v>566</v>
      </c>
      <c r="G66" s="273">
        <v>2500</v>
      </c>
    </row>
    <row r="67" spans="1:7">
      <c r="B67" s="278" t="s">
        <v>58</v>
      </c>
      <c r="C67" s="220" t="s">
        <v>299</v>
      </c>
      <c r="D67" s="321">
        <v>13</v>
      </c>
      <c r="E67" s="215">
        <v>71</v>
      </c>
      <c r="F67" s="216" t="s">
        <v>565</v>
      </c>
      <c r="G67" s="273">
        <v>10000</v>
      </c>
    </row>
    <row r="68" spans="1:7">
      <c r="B68" s="278" t="s">
        <v>58</v>
      </c>
      <c r="C68" s="220" t="s">
        <v>299</v>
      </c>
      <c r="D68" s="217">
        <v>24</v>
      </c>
      <c r="E68" s="228">
        <v>118</v>
      </c>
      <c r="F68" s="77" t="s">
        <v>610</v>
      </c>
      <c r="G68" s="273">
        <f>2*1000</f>
        <v>2000</v>
      </c>
    </row>
    <row r="69" spans="1:7" ht="31.5">
      <c r="B69" s="278" t="s">
        <v>58</v>
      </c>
      <c r="C69" s="220" t="s">
        <v>299</v>
      </c>
      <c r="D69" s="217">
        <v>24</v>
      </c>
      <c r="E69" s="228">
        <v>118</v>
      </c>
      <c r="F69" s="77" t="s">
        <v>611</v>
      </c>
      <c r="G69" s="273">
        <f>30*500</f>
        <v>15000</v>
      </c>
    </row>
    <row r="70" spans="1:7">
      <c r="B70" s="278" t="s">
        <v>58</v>
      </c>
      <c r="C70" s="220" t="s">
        <v>299</v>
      </c>
      <c r="D70" s="217">
        <v>25</v>
      </c>
      <c r="E70" s="228">
        <v>171</v>
      </c>
      <c r="F70" s="77" t="s">
        <v>809</v>
      </c>
      <c r="G70" s="273">
        <f>10*1000</f>
        <v>10000</v>
      </c>
    </row>
    <row r="71" spans="1:7">
      <c r="B71" s="255"/>
      <c r="C71" s="255"/>
      <c r="D71" s="255"/>
      <c r="E71" s="255"/>
      <c r="F71" s="256" t="s">
        <v>336</v>
      </c>
      <c r="G71" s="257">
        <f>SUM(G55:G70)</f>
        <v>114000</v>
      </c>
    </row>
    <row r="72" spans="1:7">
      <c r="A72" s="407"/>
      <c r="B72" s="407"/>
      <c r="C72" s="407"/>
      <c r="D72" s="407"/>
      <c r="E72" s="407"/>
      <c r="F72" s="407"/>
      <c r="G72" s="407"/>
    </row>
    <row r="73" spans="1:7">
      <c r="A73" s="407"/>
      <c r="B73" s="407"/>
      <c r="C73" s="407"/>
      <c r="D73" s="407"/>
      <c r="E73" s="407"/>
      <c r="F73" s="407"/>
      <c r="G73" s="407"/>
    </row>
    <row r="74" spans="1:7">
      <c r="A74" s="407"/>
      <c r="B74" s="407"/>
      <c r="C74" s="407"/>
      <c r="D74" s="407"/>
      <c r="E74" s="407"/>
      <c r="F74" s="407"/>
      <c r="G74" s="407"/>
    </row>
    <row r="75" spans="1:7" ht="39" customHeight="1">
      <c r="B75" s="265" t="s">
        <v>49</v>
      </c>
      <c r="C75" s="405" t="s">
        <v>311</v>
      </c>
      <c r="D75" s="406"/>
      <c r="E75" s="277" t="s">
        <v>312</v>
      </c>
      <c r="F75" s="256" t="s">
        <v>482</v>
      </c>
      <c r="G75" s="277" t="s">
        <v>335</v>
      </c>
    </row>
    <row r="76" spans="1:7" s="35" customFormat="1" ht="39" customHeight="1">
      <c r="A76" s="262"/>
      <c r="B76" s="278" t="s">
        <v>49</v>
      </c>
      <c r="C76" s="220" t="s">
        <v>299</v>
      </c>
      <c r="D76" s="321">
        <v>11</v>
      </c>
      <c r="E76" s="215">
        <v>55</v>
      </c>
      <c r="F76" s="216" t="s">
        <v>701</v>
      </c>
      <c r="G76" s="276">
        <v>150000</v>
      </c>
    </row>
    <row r="77" spans="1:7" ht="39" customHeight="1">
      <c r="B77" s="255"/>
      <c r="C77" s="255"/>
      <c r="D77" s="255"/>
      <c r="E77" s="255"/>
      <c r="F77" s="256" t="s">
        <v>783</v>
      </c>
      <c r="G77" s="257">
        <f>SUM(G76:G76)</f>
        <v>150000</v>
      </c>
    </row>
    <row r="78" spans="1:7" ht="39" customHeight="1">
      <c r="B78" s="262"/>
      <c r="C78" s="262"/>
      <c r="D78" s="262"/>
      <c r="E78" s="262"/>
      <c r="F78" s="279"/>
      <c r="G78" s="280"/>
    </row>
    <row r="79" spans="1:7" ht="39" customHeight="1">
      <c r="B79" s="32"/>
      <c r="C79" s="32"/>
      <c r="D79" s="32"/>
      <c r="E79" s="32"/>
      <c r="F79" s="32"/>
      <c r="G79" s="32"/>
    </row>
    <row r="80" spans="1:7" ht="39" customHeight="1">
      <c r="B80" s="32"/>
      <c r="C80" s="32"/>
      <c r="D80" s="32"/>
      <c r="E80" s="32"/>
      <c r="F80" s="32"/>
      <c r="G80" s="32"/>
    </row>
    <row r="81" spans="2:7" ht="15.75" customHeight="1">
      <c r="B81" s="32"/>
      <c r="C81" s="32"/>
      <c r="D81" s="32"/>
      <c r="E81" s="32"/>
      <c r="F81" s="32"/>
      <c r="G81" s="32"/>
    </row>
    <row r="82" spans="2:7">
      <c r="B82" s="32"/>
      <c r="C82" s="32"/>
      <c r="D82" s="32"/>
      <c r="E82" s="32"/>
      <c r="F82" s="32"/>
      <c r="G82" s="32"/>
    </row>
    <row r="83" spans="2:7" ht="36.75" customHeight="1">
      <c r="B83" s="32"/>
      <c r="C83" s="32"/>
      <c r="D83" s="32"/>
      <c r="E83" s="32"/>
      <c r="F83" s="32"/>
      <c r="G83" s="32"/>
    </row>
    <row r="84" spans="2:7" ht="36.75" customHeight="1">
      <c r="B84" s="32"/>
      <c r="C84" s="32"/>
      <c r="D84" s="32"/>
      <c r="E84" s="32"/>
      <c r="F84" s="32"/>
      <c r="G84" s="32"/>
    </row>
    <row r="85" spans="2:7" ht="36.75" customHeight="1"/>
    <row r="86" spans="2:7" ht="36.75" customHeight="1"/>
    <row r="87" spans="2:7" ht="36.75" customHeight="1"/>
    <row r="88" spans="2:7" ht="36.75" customHeight="1"/>
    <row r="89" spans="2:7" ht="36.75" customHeight="1"/>
    <row r="90" spans="2:7" ht="36.75" customHeight="1"/>
    <row r="91" spans="2:7" ht="36.75" customHeight="1"/>
  </sheetData>
  <mergeCells count="16">
    <mergeCell ref="C24:D24"/>
    <mergeCell ref="C54:D54"/>
    <mergeCell ref="C75:D75"/>
    <mergeCell ref="A21:G23"/>
    <mergeCell ref="B1:G1"/>
    <mergeCell ref="B2:G2"/>
    <mergeCell ref="B3:G3"/>
    <mergeCell ref="B4:G4"/>
    <mergeCell ref="B6:G6"/>
    <mergeCell ref="B7:B8"/>
    <mergeCell ref="C7:D9"/>
    <mergeCell ref="E7:E9"/>
    <mergeCell ref="F7:F8"/>
    <mergeCell ref="G7:G9"/>
    <mergeCell ref="A51:G53"/>
    <mergeCell ref="A72:G74"/>
  </mergeCells>
  <phoneticPr fontId="23" type="noConversion"/>
  <pageMargins left="0.70866141732283472" right="0.70866141732283472" top="0.74803149606299213" bottom="0.74803149606299213" header="0.31496062992125984" footer="0.31496062992125984"/>
  <pageSetup paperSize="5" scale="57" orientation="portrait" horizontalDpi="4294967294" verticalDpi="4294967294" r:id="rId1"/>
  <headerFooter alignWithMargins="0">
    <oddHeader>&amp;C&amp;G</oddHeader>
    <oddFooter>&amp;C&amp;G</oddFooter>
  </headerFooter>
  <rowBreaks count="2" manualBreakCount="2">
    <brk id="50" max="16383" man="1"/>
    <brk id="81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RAB DEKANAT</vt:lpstr>
      <vt:lpstr>BUKU KAS PEMASUKAN</vt:lpstr>
      <vt:lpstr>BUKU KAS PENGELUARAN</vt:lpstr>
      <vt:lpstr>REKAPITULASI</vt:lpstr>
      <vt:lpstr>REALISASI</vt:lpstr>
      <vt:lpstr>Biaya Lain-lain</vt:lpstr>
      <vt:lpstr>'Biaya Lain-lain'!Print_Area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2018-11-18T11:51:59Z</dcterms:modified>
</cp:coreProperties>
</file>